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6"/>
  </bookViews>
  <sheets>
    <sheet name="Титульний лист" sheetId="1" r:id="rId1"/>
    <sheet name="І Фін результат 2024" sheetId="2" r:id="rId2"/>
    <sheet name="ІІ Розр з бюджетом 2024" sheetId="3" r:id="rId3"/>
    <sheet name="ІІІ Рух грошових коштів 2024" sheetId="4" r:id="rId4"/>
    <sheet name="ІV Кап інвестиції 2024" sheetId="5" r:id="rId5"/>
    <sheet name="V ОП 2024" sheetId="6" r:id="rId6"/>
    <sheet name="Лист1" sheetId="7" r:id="rId7"/>
  </sheets>
  <definedNames/>
  <calcPr fullCalcOnLoad="1"/>
</workbook>
</file>

<file path=xl/sharedStrings.xml><?xml version="1.0" encoding="utf-8"?>
<sst xmlns="http://schemas.openxmlformats.org/spreadsheetml/2006/main" count="397" uniqueCount="255">
  <si>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</si>
  <si>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</si>
  <si>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</si>
  <si>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</si>
  <si>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</si>
  <si>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</si>
  <si>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</si>
  <si>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</si>
  <si>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</si>
  <si>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</si>
  <si>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</si>
  <si>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</si>
  <si>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</si>
  <si>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</si>
  <si>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</si>
  <si>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</si>
  <si>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</si>
  <si>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</si>
  <si>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</si>
  <si>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</si>
  <si>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</si>
  <si>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</si>
  <si>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</si>
  <si>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</si>
  <si>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</si>
  <si>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</si>
  <si>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</si>
  <si>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</si>
  <si>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</si>
  <si>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</si>
  <si>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</si>
  <si>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</si>
  <si>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</si>
  <si>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</si>
  <si>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</si>
  <si>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</si>
  <si>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</si>
  <si>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</si>
  <si>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</si>
  <si>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</si>
  <si>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</si>
  <si>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</si>
  <si>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</si>
  <si>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</si>
  <si>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</si>
  <si>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</si>
  <si>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</si>
  <si>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</si>
  <si>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</si>
  <si>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</si>
  <si>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</si>
  <si>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</si>
  <si>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</si>
  <si>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</si>
  <si>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</si>
  <si>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</si>
  <si>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</si>
  <si>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</si>
  <si>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</si>
  <si>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</si>
  <si>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</si>
  <si>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</si>
  <si>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</si>
  <si>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</si>
  <si>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</si>
  <si>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</si>
  <si>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</si>
  <si>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</si>
  <si>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</si>
  <si>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</si>
  <si>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</si>
  <si>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</si>
  <si>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</si>
  <si>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</si>
  <si>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</si>
  <si>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</si>
  <si>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</si>
  <si>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</si>
  <si>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</si>
  <si>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</si>
  <si>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</si>
  <si>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</si>
  <si>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</si>
  <si>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</si>
  <si>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</si>
  <si>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</si>
  <si>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>Код рядка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</si>
  <si>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</si>
  <si>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</si>
  <si>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</si>
  <si>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</si>
  <si>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</si>
  <si>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</si>
  <si>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</si>
  <si>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</si>
  <si>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</si>
  <si>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</si>
  <si>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</si>
  <si>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</si>
  <si>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</si>
  <si>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</si>
  <si>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</si>
  <si>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</si>
  <si>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</si>
  <si>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</si>
  <si>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</si>
  <si>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</si>
  <si>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</si>
  <si>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</si>
  <si>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</si>
  <si>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</si>
  <si>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 xml:space="preserve">податок на прибуток </t>
  </si>
  <si>
    <t>_________________</t>
  </si>
  <si>
    <t xml:space="preserve">IV. Капітальні інвестиції </t>
  </si>
  <si>
    <t>Капітальні інвестиції, усього,
у тому числі:</t>
  </si>
  <si>
    <t>4010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</si>
  <si>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</si>
  <si>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</si>
  <si>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капітальний ремонт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</si>
  <si>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</si>
  <si>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</si>
  <si>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</si>
  <si>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</si>
  <si>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</si>
  <si>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</si>
  <si>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Інші операційні доходи (розшифрувати)</t>
  </si>
  <si>
    <t>Таблиця 1</t>
  </si>
  <si>
    <t>ЗАТВЕРДЖЕНО</t>
  </si>
  <si>
    <t>коди</t>
  </si>
  <si>
    <t xml:space="preserve">Підприємство 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</si>
  <si>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</si>
  <si>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</si>
  <si>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</si>
  <si>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</si>
  <si>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</si>
  <si>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</si>
  <si>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</si>
  <si>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</si>
  <si>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</si>
  <si>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</si>
  <si>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</si>
  <si>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до порядку складання, затвердження та контролю виконання фінансових планів комунальних підприємств територіальної громади міста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</si>
  <si>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</si>
  <si>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</si>
  <si>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</si>
  <si>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</si>
  <si>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</si>
  <si>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</si>
  <si>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</si>
  <si>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</si>
  <si>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</si>
  <si>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</si>
  <si>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</si>
  <si>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t>Інші доходи (розшифрувати)</t>
  </si>
  <si>
    <t>Елементи операційних витрат</t>
  </si>
  <si>
    <t>Матеріальні витрати, у тому числі:</t>
  </si>
  <si>
    <t>витрати на паливо та енергію</t>
  </si>
  <si>
    <t>Амортизація</t>
  </si>
  <si>
    <t>Інші операційні витрати</t>
  </si>
  <si>
    <t>Усього</t>
  </si>
  <si>
    <t>3144/1</t>
  </si>
  <si>
    <t>Заправка катрижа</t>
  </si>
  <si>
    <t>Розміщення реклами  в газеті "Нетішинський вісник"</t>
  </si>
  <si>
    <t>Авторські матеріали  щодо висвітлення  діяльності  підприємства   в газеті "Нетіштнський вісник"</t>
  </si>
  <si>
    <t>Послуги по відправленню цінних листів і бандеролів</t>
  </si>
  <si>
    <t>Послуги з утримання будинку та вивіз сміття</t>
  </si>
  <si>
    <t>Водопостачання та водовідведення</t>
  </si>
  <si>
    <t>Теплопостачання</t>
  </si>
  <si>
    <t>Електроенергія</t>
  </si>
  <si>
    <t>Канцтовари</t>
  </si>
  <si>
    <t>Матеріали</t>
  </si>
  <si>
    <t>Періодичні видання</t>
  </si>
  <si>
    <t>-</t>
  </si>
  <si>
    <t>Рік</t>
  </si>
  <si>
    <t>Комунальне підприємство Нетішинської міської ради "Благоустрій"</t>
  </si>
  <si>
    <t xml:space="preserve">Комунальне підприємство </t>
  </si>
  <si>
    <t>Інші види діяльності з прибирання</t>
  </si>
  <si>
    <t>81.29</t>
  </si>
  <si>
    <t>Тис.грн.</t>
  </si>
  <si>
    <t>Комунальна</t>
  </si>
  <si>
    <t>м.Нетішин, вул.Ринкова, 4/1</t>
  </si>
  <si>
    <t>9-10-77</t>
  </si>
  <si>
    <t xml:space="preserve">Прізвище та ініціали керівника </t>
  </si>
  <si>
    <t>Цільове фінансування</t>
  </si>
  <si>
    <t>Дохід від компенсації за пільговий проїзд</t>
  </si>
  <si>
    <t>Дохід від продажу квитків</t>
  </si>
  <si>
    <t>Дохід від оренди</t>
  </si>
  <si>
    <t>Дохід від надання платних послуг</t>
  </si>
  <si>
    <t xml:space="preserve">Головний бухгалтер </t>
  </si>
  <si>
    <t>Головний бухгалтер</t>
  </si>
  <si>
    <t>Головий бухгалтер</t>
  </si>
  <si>
    <t>плата за землю</t>
  </si>
  <si>
    <t>інші адміністративні витрати (розшифрувати):</t>
  </si>
  <si>
    <t>Доходи, що дорівнюють сумі амортизації</t>
  </si>
  <si>
    <t>Інші витрати</t>
  </si>
  <si>
    <t>податок на прибуток</t>
  </si>
  <si>
    <t>частина чистого прибутку</t>
  </si>
  <si>
    <t>Віктор КОНДРАЦЬКИЙ</t>
  </si>
  <si>
    <t>Людмила МИРОНЧУК</t>
  </si>
  <si>
    <t>Атестація робочих місць, медогляд</t>
  </si>
  <si>
    <t>витрати на сировину та основні матеріали (в т.ч.пот.ремонт)</t>
  </si>
  <si>
    <t>судові витрати</t>
  </si>
  <si>
    <t>витрати на зв’язок та надання доступу до мережі інтернет</t>
  </si>
  <si>
    <t>Дохід від сплати пайової участі в утриманні обєкта благоустрою, від плати за тимч.корист.елементами благоустрою</t>
  </si>
  <si>
    <t xml:space="preserve">Доходи, від оприбуткування матеріалів </t>
  </si>
  <si>
    <r>
      <t>V</t>
    </r>
    <r>
      <rPr>
        <b/>
        <sz val="10"/>
        <rFont val="Arial Cyr"/>
        <family val="0"/>
      </rPr>
      <t xml:space="preserve">. </t>
    </r>
    <r>
      <rPr>
        <b/>
        <sz val="10"/>
        <rFont val="Times New Roman"/>
        <family val="1"/>
      </rPr>
      <t>Дані про персонал та витрати на оплату праці</t>
    </r>
  </si>
  <si>
    <r>
      <t xml:space="preserve">Середня кількість працівників </t>
    </r>
    <r>
      <rPr>
        <sz val="10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0"/>
        <rFont val="Times New Roman"/>
        <family val="1"/>
      </rPr>
      <t>, у тому числі:</t>
    </r>
  </si>
  <si>
    <t>Таблиця 6</t>
  </si>
  <si>
    <t>Надходження коштів з  бюджету МТГ</t>
  </si>
  <si>
    <t>Поповнення статутного капіталу підприємства</t>
  </si>
  <si>
    <t xml:space="preserve">Направлення коштів на: </t>
  </si>
  <si>
    <t>поповнення обігових коштів підприємства (розшифрувати)</t>
  </si>
  <si>
    <t>інше (розшифрувати)</t>
  </si>
  <si>
    <t>Відшкодування комунальних послуг та платні послуги</t>
  </si>
  <si>
    <t>Додаток 3</t>
  </si>
  <si>
    <r>
      <t>Інші надходження (розшифрувати)</t>
    </r>
    <r>
      <rPr>
        <i/>
        <sz val="7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</si>
  <si>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7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</si>
  <si>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7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</si>
  <si>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7"/>
        <rFont val="Times New Roman"/>
        <family val="1"/>
      </rPr>
      <t xml:space="preserve"> </t>
    </r>
  </si>
  <si>
    <t xml:space="preserve">за ЄДРПОУ </t>
  </si>
  <si>
    <t>VІ. Розподіл коштів, отриманих з  бюджету МТГ на поповнення статутного капіталу
статутного капіталу</t>
  </si>
  <si>
    <t>Видача електронного ключа, токени</t>
  </si>
  <si>
    <t>Обслуговування та ремонт комп.техніки</t>
  </si>
  <si>
    <t>Плата за аббонеменське обслуг.комун.платежів</t>
  </si>
  <si>
    <t>ЄСВ</t>
  </si>
  <si>
    <t>Військовий збір</t>
  </si>
  <si>
    <t>інші податки та збори (війсбковий збір)</t>
  </si>
  <si>
    <t>юридичні послуги, штрави, відшкодування матеріальної шкоди</t>
  </si>
  <si>
    <t>Директор КП НМР "Благоустрій"</t>
  </si>
  <si>
    <t>Директора КП НМР "Благоустрій"</t>
  </si>
  <si>
    <t>консультаційні та інформаційні послуги (сервісна послуга "Держзакупівлі, радник, бюджетна бухгалтерія, програма "АВК", посл.обслуговування системи обсл."Спрут")</t>
  </si>
  <si>
    <t>Касові послуги, плата за абонеменське обслуговування</t>
  </si>
  <si>
    <t>Поточне відрахування орендної плати</t>
  </si>
  <si>
    <t>придбання (виготовлення) основних засобів: тракторів, щітка дорожня з карданним валом, виготовлення проектно-кошторисної документації</t>
  </si>
  <si>
    <t>модернізація, модифікація (добудова, дообладнання, реконструкція) основних засобів .</t>
  </si>
  <si>
    <t>ЗМІНЕНИЙ ФІНАНСОВИЙ ПЛАН ПІДПРИЄМСТВА НА 2024рік</t>
  </si>
  <si>
    <t xml:space="preserve">Розрахунки з оплати праці </t>
  </si>
  <si>
    <t>Придбання матеріальних цінностей, основних засобів</t>
  </si>
  <si>
    <t>придбання на оновлення необоротних активів (розшифрувати)</t>
  </si>
  <si>
    <t>Фінансовий план поточного 2024 року</t>
  </si>
  <si>
    <t>Змінений фінансовий план поточного 2024 року</t>
  </si>
  <si>
    <t>капітальне будівництво (Нове будівництво міського кладовища за межами населеного пункту, м.Нетішин, Шепетівський район, Хмельницька область  (1 черга))</t>
  </si>
  <si>
    <t>ЗМІНЕНИЙ ФІНАНСОВИЙ ПЛАН ПІДПРИЄМСТВА НА 2024 РІК</t>
  </si>
  <si>
    <t xml:space="preserve">Відшкодування транспортних витрат, пов"язаних з похованням загиблих (померлих) військовослужовців та перевезенням поранених Захисників України до спеціалізованих медичних закладів </t>
  </si>
  <si>
    <t>Витрати, що здійснюються для підтримання об’єкта в робочому стані (матеріали на обслуговування та ремонт,  технічного огляду та нагляду,  тех.обсл транспорт, підвезення матеріалів, поточ.ремонт та чищення криниць)</t>
  </si>
  <si>
    <r>
      <t>Інші надходження (кошти від реалізації квитків, відшкод.пільгового перевезення, плата за корист.обєктами благоустрою, доп.по тимч.втр.прац., відшкод.трансп.послуг )</t>
    </r>
    <r>
      <rPr>
        <i/>
        <sz val="7"/>
        <rFont val="Times New Roman"/>
        <family val="1"/>
      </rPr>
      <t xml:space="preserve"> </t>
    </r>
  </si>
  <si>
    <t>Факт 2023  року</t>
  </si>
  <si>
    <t>Рішення сорок другої сесії</t>
  </si>
  <si>
    <t>Нетішинської міської ради</t>
  </si>
  <si>
    <t>VІІІ скликання</t>
  </si>
  <si>
    <t>24.11.2023 № 42/2033</t>
  </si>
  <si>
    <t>(у редакції рішення _________</t>
  </si>
  <si>
    <t>________________сесії</t>
  </si>
  <si>
    <t>____________2024 № __/_______)</t>
  </si>
  <si>
    <t xml:space="preserve">Додаток 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</si>
</sst>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_(* #,##0_);_(* \(#,##0\);_(* &quot;-&quot;??_);_(@_)"/>
    <numFmt numFmtId="207" formatCode="_(* #,##0.0_);_(* \(#,##0.0\);_(* &quot;-&quot;??_);_(@_)"/>
    <numFmt numFmtId="208" formatCode="_(* #,##0.0_);_(* \(#,##0.0\);_(* &quot;-&quot;_);_(@_)"/>
    <numFmt numFmtId="209" formatCode="_-* #,##0.0\ _₽_-;\-* #,##0.0\ _₽_-;_-* &quot;-&quot;?\ _₽_-;_-@_-"/>
    <numFmt numFmtId="210" formatCode="_(* #,##0.00_);_(* \(#,##0.00\);_(* &quot;-&quot;_);_(@_)"/>
    <numFmt numFmtId="211" formatCode="[$-FC19]d\ mmmm\ yyyy\ &quot;г.&quot;"/>
    <numFmt numFmtId="212" formatCode="_-* #,##0\ _₽_-;\-* #,##0\ _₽_-;_-* &quot;-&quot;?\ _₽_-;_-@_-"/>
    <numFmt numFmtId="213" formatCode="_-* #,##0.0\ _р_._-;\-* #,##0.0\ _р_._-;_-* &quot;-&quot;?\ _р_._-;_-@_-"/>
    <numFmt numFmtId="214" formatCode="_-* #,##0.00\ _₽_-;\-* #,##0.00\ _₽_-;_-* &quot;-&quot;?\ _₽_-;_-@_-"/>
    <numFmt numFmtId="215" formatCode="_(* #,##0.000_);_(* \(#,##0.000\);_(* &quot;-&quot;??_);_(@_)"/>
    <numFmt numFmtId="216" formatCode="0.0000000"/>
    <numFmt numFmtId="217" formatCode="0.00000000"/>
  </numFmts>
  <fonts count="60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sz val="1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name val="Cambria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8"/>
      <color indexed="9"/>
      <name val="Times New Roman"/>
      <family val="1"/>
    </font>
    <font>
      <sz val="11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Times New Roman"/>
      <family val="1"/>
    </font>
    <font>
      <sz val="9"/>
      <color indexed="9"/>
      <name val="Arial"/>
      <family val="2"/>
    </font>
    <font>
      <sz val="11"/>
      <color indexed="9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1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6" fillId="0" borderId="0">
      <alignment/>
      <protection/>
    </xf>
    <xf numFmtId="0" fontId="12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18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7" fillId="0" borderId="13" xfId="0" applyFont="1" applyBorder="1" applyAlignment="1">
      <alignment vertical="center" wrapText="1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9" fillId="0" borderId="0" xfId="0" applyFont="1" applyAlignment="1">
      <alignment vertical="center" wrapText="1"/>
    </xf>
    <xf numFmtId="0" fontId="21" fillId="0" borderId="0" xfId="0" applyFont="1" applyAlignment="1">
      <alignment horizontal="justify" vertical="center"/>
    </xf>
    <xf numFmtId="0" fontId="20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vertical="center" wrapText="1"/>
    </xf>
    <xf numFmtId="0" fontId="19" fillId="0" borderId="11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49" fontId="13" fillId="0" borderId="14" xfId="0" applyNumberFormat="1" applyFont="1" applyBorder="1" applyAlignment="1">
      <alignment vertical="center"/>
    </xf>
    <xf numFmtId="0" fontId="3" fillId="0" borderId="18" xfId="0" applyFont="1" applyBorder="1" applyAlignment="1">
      <alignment wrapText="1"/>
    </xf>
    <xf numFmtId="0" fontId="0" fillId="24" borderId="0" xfId="0" applyFont="1" applyFill="1" applyAlignment="1">
      <alignment/>
    </xf>
    <xf numFmtId="0" fontId="9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201" fontId="9" fillId="24" borderId="0" xfId="0" applyNumberFormat="1" applyFont="1" applyFill="1" applyAlignment="1">
      <alignment/>
    </xf>
    <xf numFmtId="209" fontId="9" fillId="24" borderId="0" xfId="0" applyNumberFormat="1" applyFont="1" applyFill="1" applyAlignment="1">
      <alignment/>
    </xf>
    <xf numFmtId="0" fontId="25" fillId="24" borderId="0" xfId="0" applyFont="1" applyFill="1" applyAlignment="1">
      <alignment/>
    </xf>
    <xf numFmtId="0" fontId="26" fillId="24" borderId="0" xfId="0" applyFont="1" applyFill="1" applyAlignment="1">
      <alignment/>
    </xf>
    <xf numFmtId="0" fontId="24" fillId="24" borderId="0" xfId="0" applyFont="1" applyFill="1" applyAlignment="1">
      <alignment/>
    </xf>
    <xf numFmtId="0" fontId="9" fillId="24" borderId="0" xfId="53" applyFont="1" applyFill="1" applyBorder="1" applyAlignment="1">
      <alignment horizontal="center" vertical="center"/>
      <protection/>
    </xf>
    <xf numFmtId="201" fontId="9" fillId="24" borderId="0" xfId="0" applyNumberFormat="1" applyFont="1" applyFill="1" applyBorder="1" applyAlignment="1">
      <alignment horizontal="center" vertical="center" wrapText="1"/>
    </xf>
    <xf numFmtId="0" fontId="7" fillId="24" borderId="0" xfId="0" applyFont="1" applyFill="1" applyAlignment="1">
      <alignment/>
    </xf>
    <xf numFmtId="0" fontId="9" fillId="24" borderId="0" xfId="0" applyFont="1" applyFill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2" fillId="24" borderId="0" xfId="0" applyFont="1" applyFill="1" applyAlignment="1">
      <alignment/>
    </xf>
    <xf numFmtId="0" fontId="50" fillId="24" borderId="0" xfId="0" applyFont="1" applyFill="1" applyAlignment="1">
      <alignment/>
    </xf>
    <xf numFmtId="0" fontId="25" fillId="24" borderId="20" xfId="0" applyFont="1" applyFill="1" applyBorder="1" applyAlignment="1">
      <alignment horizontal="left" vertical="center" wrapText="1"/>
    </xf>
    <xf numFmtId="0" fontId="25" fillId="24" borderId="20" xfId="0" applyFont="1" applyFill="1" applyBorder="1" applyAlignment="1" quotePrefix="1">
      <alignment horizontal="center" vertical="center"/>
    </xf>
    <xf numFmtId="201" fontId="25" fillId="24" borderId="20" xfId="0" applyNumberFormat="1" applyFont="1" applyFill="1" applyBorder="1" applyAlignment="1">
      <alignment horizontal="center" vertical="center" wrapText="1"/>
    </xf>
    <xf numFmtId="0" fontId="31" fillId="24" borderId="20" xfId="0" applyFont="1" applyFill="1" applyBorder="1" applyAlignment="1" quotePrefix="1">
      <alignment horizontal="center" vertical="center"/>
    </xf>
    <xf numFmtId="201" fontId="31" fillId="24" borderId="20" xfId="0" applyNumberFormat="1" applyFont="1" applyFill="1" applyBorder="1" applyAlignment="1">
      <alignment horizontal="center" vertical="center" wrapText="1"/>
    </xf>
    <xf numFmtId="201" fontId="25" fillId="24" borderId="20" xfId="0" applyNumberFormat="1" applyFont="1" applyFill="1" applyBorder="1" applyAlignment="1">
      <alignment vertical="center" wrapText="1"/>
    </xf>
    <xf numFmtId="0" fontId="25" fillId="24" borderId="21" xfId="0" applyFont="1" applyFill="1" applyBorder="1" applyAlignment="1">
      <alignment horizontal="left" vertical="center" wrapText="1"/>
    </xf>
    <xf numFmtId="0" fontId="25" fillId="24" borderId="22" xfId="0" applyFont="1" applyFill="1" applyBorder="1" applyAlignment="1">
      <alignment horizontal="left"/>
    </xf>
    <xf numFmtId="0" fontId="25" fillId="24" borderId="20" xfId="0" applyFont="1" applyFill="1" applyBorder="1" applyAlignment="1">
      <alignment wrapText="1"/>
    </xf>
    <xf numFmtId="0" fontId="25" fillId="24" borderId="22" xfId="0" applyFont="1" applyFill="1" applyBorder="1" applyAlignment="1">
      <alignment horizontal="left" wrapText="1"/>
    </xf>
    <xf numFmtId="0" fontId="25" fillId="24" borderId="21" xfId="0" applyFont="1" applyFill="1" applyBorder="1" applyAlignment="1">
      <alignment horizontal="left"/>
    </xf>
    <xf numFmtId="0" fontId="25" fillId="24" borderId="20" xfId="0" applyFont="1" applyFill="1" applyBorder="1" applyAlignment="1">
      <alignment horizontal="left" vertical="center" wrapText="1" shrinkToFit="1"/>
    </xf>
    <xf numFmtId="0" fontId="25" fillId="24" borderId="23" xfId="0" applyFont="1" applyFill="1" applyBorder="1" applyAlignment="1">
      <alignment horizontal="left" vertical="center" wrapText="1"/>
    </xf>
    <xf numFmtId="0" fontId="25" fillId="24" borderId="20" xfId="0" applyFont="1" applyFill="1" applyBorder="1" applyAlignment="1">
      <alignment horizontal="center"/>
    </xf>
    <xf numFmtId="0" fontId="25" fillId="24" borderId="20" xfId="0" applyFont="1" applyFill="1" applyBorder="1" applyAlignment="1" quotePrefix="1">
      <alignment horizontal="center"/>
    </xf>
    <xf numFmtId="0" fontId="31" fillId="24" borderId="20" xfId="0" applyFont="1" applyFill="1" applyBorder="1" applyAlignment="1" quotePrefix="1">
      <alignment horizontal="center"/>
    </xf>
    <xf numFmtId="0" fontId="25" fillId="24" borderId="20" xfId="53" applyFont="1" applyFill="1" applyBorder="1" applyAlignment="1">
      <alignment horizontal="center" vertical="center"/>
      <protection/>
    </xf>
    <xf numFmtId="0" fontId="25" fillId="24" borderId="20" xfId="53" applyFont="1" applyFill="1" applyBorder="1" applyAlignment="1">
      <alignment horizontal="left" vertical="center" wrapText="1"/>
      <protection/>
    </xf>
    <xf numFmtId="0" fontId="31" fillId="24" borderId="20" xfId="0" applyFont="1" applyFill="1" applyBorder="1" applyAlignment="1">
      <alignment horizontal="center" vertical="center"/>
    </xf>
    <xf numFmtId="201" fontId="31" fillId="24" borderId="20" xfId="0" applyNumberFormat="1" applyFont="1" applyFill="1" applyBorder="1" applyAlignment="1">
      <alignment vertical="center" wrapText="1"/>
    </xf>
    <xf numFmtId="0" fontId="31" fillId="24" borderId="20" xfId="53" applyFont="1" applyFill="1" applyBorder="1" applyAlignment="1">
      <alignment horizontal="center" vertical="center"/>
      <protection/>
    </xf>
    <xf numFmtId="0" fontId="31" fillId="24" borderId="23" xfId="0" applyFont="1" applyFill="1" applyBorder="1" applyAlignment="1">
      <alignment horizontal="left" vertical="center" wrapText="1"/>
    </xf>
    <xf numFmtId="0" fontId="31" fillId="24" borderId="23" xfId="0" applyFont="1" applyFill="1" applyBorder="1" applyAlignment="1" quotePrefix="1">
      <alignment horizontal="center" vertical="center"/>
    </xf>
    <xf numFmtId="0" fontId="31" fillId="24" borderId="24" xfId="53" applyFont="1" applyFill="1" applyBorder="1" applyAlignment="1">
      <alignment horizontal="left" vertical="center" wrapText="1"/>
      <protection/>
    </xf>
    <xf numFmtId="0" fontId="31" fillId="24" borderId="24" xfId="0" applyFont="1" applyFill="1" applyBorder="1" applyAlignment="1" quotePrefix="1">
      <alignment horizontal="center" vertical="center"/>
    </xf>
    <xf numFmtId="0" fontId="8" fillId="24" borderId="0" xfId="0" applyFont="1" applyFill="1" applyAlignment="1">
      <alignment/>
    </xf>
    <xf numFmtId="0" fontId="27" fillId="24" borderId="0" xfId="0" applyFont="1" applyFill="1" applyAlignment="1">
      <alignment/>
    </xf>
    <xf numFmtId="0" fontId="5" fillId="24" borderId="0" xfId="0" applyFont="1" applyFill="1" applyAlignment="1">
      <alignment/>
    </xf>
    <xf numFmtId="201" fontId="5" fillId="24" borderId="0" xfId="0" applyNumberFormat="1" applyFont="1" applyFill="1" applyAlignment="1">
      <alignment/>
    </xf>
    <xf numFmtId="0" fontId="9" fillId="24" borderId="0" xfId="53" applyFont="1" applyFill="1" applyBorder="1" applyAlignment="1">
      <alignment horizontal="left" vertical="center" wrapText="1"/>
      <protection/>
    </xf>
    <xf numFmtId="201" fontId="25" fillId="24" borderId="20" xfId="0" applyNumberFormat="1" applyFont="1" applyFill="1" applyBorder="1" applyAlignment="1">
      <alignment horizontal="center" vertical="center"/>
    </xf>
    <xf numFmtId="0" fontId="25" fillId="24" borderId="20" xfId="0" applyNumberFormat="1" applyFont="1" applyFill="1" applyBorder="1" applyAlignment="1" quotePrefix="1">
      <alignment horizontal="center" vertical="center" wrapText="1"/>
    </xf>
    <xf numFmtId="0" fontId="25" fillId="24" borderId="20" xfId="0" applyNumberFormat="1" applyFont="1" applyFill="1" applyBorder="1" applyAlignment="1">
      <alignment horizontal="center" vertical="center" wrapText="1"/>
    </xf>
    <xf numFmtId="0" fontId="25" fillId="24" borderId="20" xfId="0" applyNumberFormat="1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vertical="center" wrapText="1"/>
    </xf>
    <xf numFmtId="0" fontId="9" fillId="24" borderId="25" xfId="0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0" fontId="10" fillId="24" borderId="25" xfId="0" applyFont="1" applyFill="1" applyBorder="1" applyAlignment="1">
      <alignment horizontal="left" vertical="center" wrapText="1"/>
    </xf>
    <xf numFmtId="206" fontId="10" fillId="24" borderId="20" xfId="0" applyNumberFormat="1" applyFont="1" applyFill="1" applyBorder="1" applyAlignment="1">
      <alignment vertical="center" wrapText="1"/>
    </xf>
    <xf numFmtId="0" fontId="9" fillId="24" borderId="25" xfId="0" applyFont="1" applyFill="1" applyBorder="1" applyAlignment="1">
      <alignment horizontal="left" vertical="center" wrapText="1"/>
    </xf>
    <xf numFmtId="206" fontId="9" fillId="24" borderId="20" xfId="0" applyNumberFormat="1" applyFont="1" applyFill="1" applyBorder="1" applyAlignment="1">
      <alignment vertical="center" wrapText="1"/>
    </xf>
    <xf numFmtId="207" fontId="10" fillId="24" borderId="20" xfId="0" applyNumberFormat="1" applyFont="1" applyFill="1" applyBorder="1" applyAlignment="1">
      <alignment vertical="center" wrapText="1"/>
    </xf>
    <xf numFmtId="207" fontId="0" fillId="24" borderId="0" xfId="0" applyNumberFormat="1" applyFont="1" applyFill="1" applyAlignment="1">
      <alignment/>
    </xf>
    <xf numFmtId="0" fontId="29" fillId="24" borderId="26" xfId="0" applyFont="1" applyFill="1" applyBorder="1" applyAlignment="1">
      <alignment/>
    </xf>
    <xf numFmtId="0" fontId="51" fillId="24" borderId="0" xfId="0" applyFont="1" applyFill="1" applyAlignment="1">
      <alignment/>
    </xf>
    <xf numFmtId="0" fontId="0" fillId="24" borderId="0" xfId="0" applyNumberFormat="1" applyFont="1" applyFill="1" applyAlignment="1">
      <alignment/>
    </xf>
    <xf numFmtId="204" fontId="9" fillId="24" borderId="0" xfId="0" applyNumberFormat="1" applyFont="1" applyFill="1" applyBorder="1" applyAlignment="1" quotePrefix="1">
      <alignment horizontal="left" vertical="center" wrapText="1"/>
    </xf>
    <xf numFmtId="0" fontId="31" fillId="24" borderId="20" xfId="0" applyFont="1" applyFill="1" applyBorder="1" applyAlignment="1">
      <alignment horizontal="left" vertical="center" wrapText="1"/>
    </xf>
    <xf numFmtId="0" fontId="9" fillId="24" borderId="0" xfId="0" applyFont="1" applyFill="1" applyBorder="1" applyAlignment="1">
      <alignment vertical="center"/>
    </xf>
    <xf numFmtId="0" fontId="25" fillId="24" borderId="20" xfId="0" applyFont="1" applyFill="1" applyBorder="1" applyAlignment="1">
      <alignment horizontal="center" vertical="center"/>
    </xf>
    <xf numFmtId="0" fontId="25" fillId="24" borderId="20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left" vertical="center"/>
    </xf>
    <xf numFmtId="0" fontId="31" fillId="24" borderId="20" xfId="53" applyFont="1" applyFill="1" applyBorder="1" applyAlignment="1">
      <alignment horizontal="left" vertical="center" wrapText="1"/>
      <protection/>
    </xf>
    <xf numFmtId="0" fontId="10" fillId="24" borderId="0" xfId="0" applyFont="1" applyFill="1" applyBorder="1" applyAlignment="1">
      <alignment horizontal="center" vertical="center"/>
    </xf>
    <xf numFmtId="0" fontId="25" fillId="24" borderId="20" xfId="0" applyFont="1" applyFill="1" applyBorder="1" applyAlignment="1">
      <alignment horizontal="center" vertical="center" wrapText="1" shrinkToFit="1"/>
    </xf>
    <xf numFmtId="0" fontId="9" fillId="24" borderId="0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206" fontId="9" fillId="24" borderId="25" xfId="0" applyNumberFormat="1" applyFont="1" applyFill="1" applyBorder="1" applyAlignment="1">
      <alignment vertical="center" wrapText="1"/>
    </xf>
    <xf numFmtId="0" fontId="52" fillId="24" borderId="0" xfId="0" applyFont="1" applyFill="1" applyAlignment="1">
      <alignment/>
    </xf>
    <xf numFmtId="0" fontId="53" fillId="24" borderId="0" xfId="0" applyFont="1" applyFill="1" applyAlignment="1">
      <alignment/>
    </xf>
    <xf numFmtId="0" fontId="52" fillId="24" borderId="0" xfId="0" applyNumberFormat="1" applyFont="1" applyFill="1" applyAlignment="1">
      <alignment/>
    </xf>
    <xf numFmtId="1" fontId="52" fillId="24" borderId="0" xfId="0" applyNumberFormat="1" applyFont="1" applyFill="1" applyAlignment="1">
      <alignment/>
    </xf>
    <xf numFmtId="201" fontId="52" fillId="24" borderId="0" xfId="0" applyNumberFormat="1" applyFont="1" applyFill="1" applyAlignment="1">
      <alignment/>
    </xf>
    <xf numFmtId="0" fontId="54" fillId="24" borderId="0" xfId="0" applyFont="1" applyFill="1" applyAlignment="1">
      <alignment/>
    </xf>
    <xf numFmtId="0" fontId="55" fillId="24" borderId="0" xfId="0" applyFont="1" applyFill="1" applyAlignment="1">
      <alignment/>
    </xf>
    <xf numFmtId="201" fontId="55" fillId="24" borderId="0" xfId="0" applyNumberFormat="1" applyFont="1" applyFill="1" applyAlignment="1">
      <alignment/>
    </xf>
    <xf numFmtId="0" fontId="56" fillId="24" borderId="0" xfId="0" applyFont="1" applyFill="1" applyAlignment="1">
      <alignment/>
    </xf>
    <xf numFmtId="208" fontId="25" fillId="24" borderId="20" xfId="0" applyNumberFormat="1" applyFont="1" applyFill="1" applyBorder="1" applyAlignment="1">
      <alignment horizontal="center" vertical="center" wrapText="1"/>
    </xf>
    <xf numFmtId="201" fontId="25" fillId="24" borderId="20" xfId="0" applyNumberFormat="1" applyFont="1" applyFill="1" applyBorder="1" applyAlignment="1">
      <alignment horizontal="center"/>
    </xf>
    <xf numFmtId="201" fontId="25" fillId="24" borderId="20" xfId="0" applyNumberFormat="1" applyFont="1" applyFill="1" applyBorder="1" applyAlignment="1">
      <alignment/>
    </xf>
    <xf numFmtId="0" fontId="4" fillId="24" borderId="0" xfId="0" applyFont="1" applyFill="1" applyAlignment="1" applyProtection="1">
      <alignment/>
      <protection locked="0"/>
    </xf>
    <xf numFmtId="0" fontId="25" fillId="24" borderId="20" xfId="0" applyFont="1" applyFill="1" applyBorder="1" applyAlignment="1" applyProtection="1">
      <alignment horizontal="left" vertical="center" wrapText="1"/>
      <protection locked="0"/>
    </xf>
    <xf numFmtId="0" fontId="25" fillId="24" borderId="20" xfId="0" applyNumberFormat="1" applyFont="1" applyFill="1" applyBorder="1" applyAlignment="1" applyProtection="1" quotePrefix="1">
      <alignment horizontal="center" vertical="center" wrapText="1"/>
      <protection locked="0"/>
    </xf>
    <xf numFmtId="0" fontId="25" fillId="24" borderId="20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2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212" fontId="31" fillId="24" borderId="20" xfId="0" applyNumberFormat="1" applyFont="1" applyFill="1" applyBorder="1" applyAlignment="1">
      <alignment vertical="center" wrapText="1"/>
    </xf>
    <xf numFmtId="212" fontId="25" fillId="24" borderId="20" xfId="0" applyNumberFormat="1" applyFont="1" applyFill="1" applyBorder="1" applyAlignment="1">
      <alignment vertical="center" wrapText="1"/>
    </xf>
    <xf numFmtId="208" fontId="25" fillId="24" borderId="20" xfId="0" applyNumberFormat="1" applyFont="1" applyFill="1" applyBorder="1" applyAlignment="1">
      <alignment vertical="center" wrapText="1"/>
    </xf>
    <xf numFmtId="204" fontId="9" fillId="24" borderId="0" xfId="0" applyNumberFormat="1" applyFont="1" applyFill="1" applyBorder="1" applyAlignment="1" quotePrefix="1">
      <alignment horizontal="center" vertical="center" wrapText="1"/>
    </xf>
    <xf numFmtId="201" fontId="57" fillId="24" borderId="20" xfId="0" applyNumberFormat="1" applyFont="1" applyFill="1" applyBorder="1" applyAlignment="1">
      <alignment vertical="center" wrapText="1"/>
    </xf>
    <xf numFmtId="201" fontId="58" fillId="24" borderId="20" xfId="0" applyNumberFormat="1" applyFont="1" applyFill="1" applyBorder="1" applyAlignment="1">
      <alignment vertical="center" wrapText="1"/>
    </xf>
    <xf numFmtId="0" fontId="9" fillId="24" borderId="0" xfId="0" applyFont="1" applyFill="1" applyBorder="1" applyAlignment="1">
      <alignment horizontal="left" vertical="center" wrapText="1"/>
    </xf>
    <xf numFmtId="204" fontId="9" fillId="24" borderId="0" xfId="0" applyNumberFormat="1" applyFont="1" applyFill="1" applyBorder="1" applyAlignment="1">
      <alignment horizontal="center" vertical="center" wrapText="1"/>
    </xf>
    <xf numFmtId="206" fontId="19" fillId="24" borderId="20" xfId="0" applyNumberFormat="1" applyFont="1" applyFill="1" applyBorder="1" applyAlignment="1">
      <alignment vertical="center" wrapText="1"/>
    </xf>
    <xf numFmtId="0" fontId="0" fillId="24" borderId="27" xfId="0" applyFont="1" applyFill="1" applyBorder="1" applyAlignment="1">
      <alignment vertical="center"/>
    </xf>
    <xf numFmtId="204" fontId="9" fillId="24" borderId="0" xfId="0" applyNumberFormat="1" applyFont="1" applyFill="1" applyBorder="1" applyAlignment="1">
      <alignment horizontal="center" vertical="center" wrapText="1"/>
    </xf>
    <xf numFmtId="204" fontId="9" fillId="24" borderId="0" xfId="0" applyNumberFormat="1" applyFont="1" applyFill="1" applyBorder="1" applyAlignment="1" quotePrefix="1">
      <alignment horizontal="center" vertical="center" wrapText="1"/>
    </xf>
    <xf numFmtId="0" fontId="9" fillId="24" borderId="0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0" fontId="25" fillId="24" borderId="25" xfId="0" applyFont="1" applyFill="1" applyBorder="1" applyAlignment="1">
      <alignment horizontal="center" vertical="center" wrapText="1"/>
    </xf>
    <xf numFmtId="0" fontId="25" fillId="24" borderId="28" xfId="0" applyFont="1" applyFill="1" applyBorder="1" applyAlignment="1">
      <alignment horizontal="center" vertical="center" wrapText="1"/>
    </xf>
    <xf numFmtId="0" fontId="25" fillId="24" borderId="24" xfId="53" applyFont="1" applyFill="1" applyBorder="1" applyAlignment="1">
      <alignment horizontal="center" vertical="center" wrapText="1"/>
      <protection/>
    </xf>
    <xf numFmtId="0" fontId="25" fillId="24" borderId="23" xfId="53" applyFont="1" applyFill="1" applyBorder="1" applyAlignment="1">
      <alignment horizontal="center" vertical="center" wrapText="1"/>
      <protection/>
    </xf>
    <xf numFmtId="0" fontId="25" fillId="24" borderId="20" xfId="0" applyFont="1" applyFill="1" applyBorder="1" applyAlignment="1">
      <alignment horizontal="center" vertical="center" wrapText="1" shrinkToFit="1"/>
    </xf>
    <xf numFmtId="0" fontId="31" fillId="24" borderId="25" xfId="53" applyFont="1" applyFill="1" applyBorder="1" applyAlignment="1">
      <alignment horizontal="center" vertical="center" wrapText="1"/>
      <protection/>
    </xf>
    <xf numFmtId="0" fontId="31" fillId="24" borderId="28" xfId="53" applyFont="1" applyFill="1" applyBorder="1" applyAlignment="1">
      <alignment horizontal="center" vertical="center" wrapText="1"/>
      <protection/>
    </xf>
    <xf numFmtId="0" fontId="31" fillId="24" borderId="29" xfId="53" applyFont="1" applyFill="1" applyBorder="1" applyAlignment="1">
      <alignment horizontal="center" vertical="center" wrapText="1"/>
      <protection/>
    </xf>
    <xf numFmtId="0" fontId="9" fillId="24" borderId="27" xfId="0" applyFont="1" applyFill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0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right"/>
    </xf>
    <xf numFmtId="0" fontId="10" fillId="24" borderId="0" xfId="0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 vertical="center"/>
    </xf>
    <xf numFmtId="0" fontId="25" fillId="24" borderId="20" xfId="0" applyFont="1" applyFill="1" applyBorder="1" applyAlignment="1">
      <alignment horizontal="center" vertical="center" wrapText="1"/>
    </xf>
    <xf numFmtId="204" fontId="9" fillId="24" borderId="0" xfId="0" applyNumberFormat="1" applyFont="1" applyFill="1" applyBorder="1" applyAlignment="1">
      <alignment horizontal="left" vertical="center" wrapText="1"/>
    </xf>
    <xf numFmtId="204" fontId="9" fillId="24" borderId="0" xfId="0" applyNumberFormat="1" applyFont="1" applyFill="1" applyBorder="1" applyAlignment="1" quotePrefix="1">
      <alignment horizontal="left" vertical="center" wrapText="1"/>
    </xf>
    <xf numFmtId="0" fontId="31" fillId="24" borderId="20" xfId="0" applyFont="1" applyFill="1" applyBorder="1" applyAlignment="1">
      <alignment horizontal="left" vertical="center" wrapText="1"/>
    </xf>
    <xf numFmtId="0" fontId="9" fillId="24" borderId="0" xfId="0" applyFont="1" applyFill="1" applyBorder="1" applyAlignment="1">
      <alignment horizontal="left" vertical="center" wrapText="1"/>
    </xf>
    <xf numFmtId="0" fontId="9" fillId="24" borderId="0" xfId="0" applyFont="1" applyFill="1" applyAlignment="1">
      <alignment vertical="center"/>
    </xf>
    <xf numFmtId="0" fontId="9" fillId="24" borderId="0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9" fillId="24" borderId="26" xfId="0" applyFont="1" applyFill="1" applyBorder="1" applyAlignment="1">
      <alignment/>
    </xf>
    <xf numFmtId="0" fontId="9" fillId="24" borderId="0" xfId="0" applyFont="1" applyFill="1" applyBorder="1" applyAlignment="1">
      <alignment horizontal="left" vertical="center"/>
    </xf>
    <xf numFmtId="0" fontId="31" fillId="24" borderId="20" xfId="53" applyFont="1" applyFill="1" applyBorder="1" applyAlignment="1">
      <alignment horizontal="left" vertical="center" wrapText="1"/>
      <protection/>
    </xf>
    <xf numFmtId="0" fontId="9" fillId="24" borderId="0" xfId="0" applyFont="1" applyFill="1" applyAlignment="1">
      <alignment horizontal="right"/>
    </xf>
    <xf numFmtId="0" fontId="10" fillId="24" borderId="0" xfId="53" applyFont="1" applyFill="1" applyBorder="1" applyAlignment="1">
      <alignment horizontal="center" vertical="center"/>
      <protection/>
    </xf>
    <xf numFmtId="0" fontId="25" fillId="24" borderId="20" xfId="53" applyFont="1" applyFill="1" applyBorder="1" applyAlignment="1">
      <alignment horizontal="center" vertical="center" wrapText="1"/>
      <protection/>
    </xf>
    <xf numFmtId="0" fontId="10" fillId="24" borderId="0" xfId="0" applyFont="1" applyFill="1" applyBorder="1" applyAlignment="1">
      <alignment horizontal="center" vertical="center"/>
    </xf>
    <xf numFmtId="0" fontId="25" fillId="24" borderId="29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vertical="center" wrapText="1"/>
    </xf>
    <xf numFmtId="0" fontId="0" fillId="24" borderId="0" xfId="0" applyFont="1" applyFill="1" applyAlignment="1">
      <alignment vertical="center" wrapText="1"/>
    </xf>
    <xf numFmtId="0" fontId="0" fillId="24" borderId="0" xfId="0" applyFill="1" applyAlignment="1">
      <alignment horizontal="left"/>
    </xf>
    <xf numFmtId="0" fontId="9" fillId="24" borderId="0" xfId="0" applyFont="1" applyFill="1" applyAlignment="1">
      <alignment horizontal="left"/>
    </xf>
    <xf numFmtId="0" fontId="31" fillId="24" borderId="25" xfId="0" applyFont="1" applyFill="1" applyBorder="1" applyAlignment="1" applyProtection="1">
      <alignment horizontal="center" vertical="center"/>
      <protection locked="0"/>
    </xf>
    <xf numFmtId="0" fontId="31" fillId="24" borderId="28" xfId="0" applyFont="1" applyFill="1" applyBorder="1" applyAlignment="1" applyProtection="1">
      <alignment horizontal="center" vertical="center"/>
      <protection locked="0"/>
    </xf>
    <xf numFmtId="0" fontId="31" fillId="24" borderId="29" xfId="0" applyFont="1" applyFill="1" applyBorder="1" applyAlignment="1" applyProtection="1">
      <alignment horizontal="center" vertical="center"/>
      <protection locked="0"/>
    </xf>
    <xf numFmtId="0" fontId="31" fillId="24" borderId="25" xfId="0" applyFont="1" applyFill="1" applyBorder="1" applyAlignment="1">
      <alignment horizontal="center" vertical="center" wrapText="1"/>
    </xf>
    <xf numFmtId="0" fontId="31" fillId="24" borderId="28" xfId="0" applyFont="1" applyFill="1" applyBorder="1" applyAlignment="1">
      <alignment horizontal="center" vertical="center" wrapText="1"/>
    </xf>
    <xf numFmtId="0" fontId="31" fillId="24" borderId="29" xfId="0" applyFont="1" applyFill="1" applyBorder="1" applyAlignment="1">
      <alignment horizontal="center" vertical="center" wrapText="1"/>
    </xf>
    <xf numFmtId="0" fontId="30" fillId="24" borderId="0" xfId="0" applyFont="1" applyFill="1" applyAlignment="1" applyProtection="1">
      <alignment horizontal="right" vertical="center"/>
      <protection locked="0"/>
    </xf>
    <xf numFmtId="0" fontId="30" fillId="24" borderId="0" xfId="0" applyFont="1" applyFill="1" applyBorder="1" applyAlignment="1" applyProtection="1">
      <alignment horizontal="center" vertical="center" wrapText="1"/>
      <protection locked="0"/>
    </xf>
    <xf numFmtId="0" fontId="24" fillId="24" borderId="24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5" fillId="24" borderId="24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/>
    </xf>
    <xf numFmtId="0" fontId="59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left"/>
    </xf>
    <xf numFmtId="0" fontId="59" fillId="0" borderId="0" xfId="0" applyFont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9"/>
  <sheetViews>
    <sheetView zoomScalePageLayoutView="0" workbookViewId="0" topLeftCell="A15">
      <selection activeCell="E6" sqref="E6:H6"/>
    </sheetView>
  </sheetViews>
  <sheetFormatPr defaultColWidth="9.140625" defaultRowHeight="12.75"/>
  <cols>
    <col min="1" max="1" width="2.57421875" style="0" customWidth="1"/>
    <col min="2" max="2" width="26.7109375" style="0" customWidth="1"/>
    <col min="3" max="3" width="9.421875" style="0" customWidth="1"/>
    <col min="6" max="6" width="9.7109375" style="0" customWidth="1"/>
    <col min="7" max="7" width="7.421875" style="0" customWidth="1"/>
    <col min="8" max="8" width="12.7109375" style="0" customWidth="1"/>
  </cols>
  <sheetData>
    <row r="1" spans="2:8" ht="18.75" customHeight="1" hidden="1">
      <c r="B1" s="2"/>
      <c r="E1" s="156" t="s">
        <v>214</v>
      </c>
      <c r="F1" s="156"/>
      <c r="G1" s="156"/>
      <c r="H1" s="156"/>
    </row>
    <row r="2" spans="4:10" ht="71.25" customHeight="1" hidden="1">
      <c r="D2" s="3"/>
      <c r="E2" s="157" t="s">
        <v>141</v>
      </c>
      <c r="F2" s="157"/>
      <c r="G2" s="157"/>
      <c r="H2" s="157"/>
      <c r="I2" s="4"/>
      <c r="J2" s="4"/>
    </row>
    <row r="3" spans="4:10" ht="17.25" customHeight="1">
      <c r="D3" s="3"/>
      <c r="E3" s="199" t="s">
        <v>254</v>
      </c>
      <c r="F3" s="199"/>
      <c r="G3" s="199"/>
      <c r="H3" s="199"/>
      <c r="I3" s="4"/>
      <c r="J3" s="4"/>
    </row>
    <row r="4" spans="2:8" ht="18.75">
      <c r="B4" s="5"/>
      <c r="E4" s="195" t="s">
        <v>127</v>
      </c>
      <c r="F4" s="195"/>
      <c r="G4" s="195"/>
      <c r="H4" s="195"/>
    </row>
    <row r="5" spans="2:8" ht="18.75">
      <c r="B5" s="5"/>
      <c r="E5" s="196" t="s">
        <v>247</v>
      </c>
      <c r="F5" s="196"/>
      <c r="G5" s="196"/>
      <c r="H5" s="196"/>
    </row>
    <row r="6" spans="2:8" ht="18.75">
      <c r="B6" s="5"/>
      <c r="E6" s="196" t="s">
        <v>248</v>
      </c>
      <c r="F6" s="196"/>
      <c r="G6" s="196"/>
      <c r="H6" s="196"/>
    </row>
    <row r="7" spans="2:8" ht="18.75">
      <c r="B7" s="5"/>
      <c r="E7" s="196" t="s">
        <v>249</v>
      </c>
      <c r="F7" s="196"/>
      <c r="G7" s="196"/>
      <c r="H7" s="196"/>
    </row>
    <row r="8" spans="2:8" ht="18.75">
      <c r="B8" s="5"/>
      <c r="E8" s="196" t="s">
        <v>250</v>
      </c>
      <c r="F8" s="196"/>
      <c r="G8" s="196"/>
      <c r="H8" s="196"/>
    </row>
    <row r="9" spans="2:8" ht="18.75">
      <c r="B9" s="5"/>
      <c r="E9" s="197" t="s">
        <v>251</v>
      </c>
      <c r="F9" s="197"/>
      <c r="G9" s="197"/>
      <c r="H9" s="197"/>
    </row>
    <row r="10" spans="2:8" ht="13.5" customHeight="1">
      <c r="B10" s="5"/>
      <c r="E10" s="195" t="s">
        <v>252</v>
      </c>
      <c r="F10" s="195"/>
      <c r="G10" s="195"/>
      <c r="H10" s="195"/>
    </row>
    <row r="11" spans="2:8" ht="18.75">
      <c r="B11" s="5"/>
      <c r="E11" s="198" t="s">
        <v>248</v>
      </c>
      <c r="F11" s="198"/>
      <c r="G11" s="198"/>
      <c r="H11" s="198"/>
    </row>
    <row r="12" spans="2:8" ht="18.75">
      <c r="B12" s="5"/>
      <c r="E12" s="198" t="s">
        <v>249</v>
      </c>
      <c r="F12" s="198"/>
      <c r="G12" s="198"/>
      <c r="H12" s="198"/>
    </row>
    <row r="13" spans="2:8" ht="18.75">
      <c r="B13" s="5"/>
      <c r="E13" s="195" t="s">
        <v>253</v>
      </c>
      <c r="F13" s="195"/>
      <c r="G13" s="195"/>
      <c r="H13" s="195"/>
    </row>
    <row r="14" ht="12.75">
      <c r="B14" s="5"/>
    </row>
    <row r="15" ht="12.75">
      <c r="B15" s="5"/>
    </row>
    <row r="16" spans="2:8" ht="20.25" customHeight="1" thickBot="1">
      <c r="B16" s="155" t="s">
        <v>242</v>
      </c>
      <c r="C16" s="155"/>
      <c r="D16" s="155"/>
      <c r="E16" s="155"/>
      <c r="F16" s="155"/>
      <c r="G16" s="155"/>
      <c r="H16" s="155"/>
    </row>
    <row r="17" spans="2:8" ht="15.75">
      <c r="B17" s="7"/>
      <c r="C17" s="7"/>
      <c r="D17" s="6"/>
      <c r="E17" s="6"/>
      <c r="F17" s="6"/>
      <c r="G17" s="21" t="s">
        <v>128</v>
      </c>
      <c r="H17" s="22"/>
    </row>
    <row r="18" spans="2:8" ht="16.5" thickBot="1">
      <c r="B18" s="19"/>
      <c r="C18" s="2"/>
      <c r="D18" s="2"/>
      <c r="E18" s="2"/>
      <c r="F18" s="7"/>
      <c r="G18" s="25" t="s">
        <v>173</v>
      </c>
      <c r="H18" s="26">
        <v>2024</v>
      </c>
    </row>
    <row r="19" spans="2:8" ht="45" customHeight="1" thickBot="1">
      <c r="B19" s="23" t="s">
        <v>129</v>
      </c>
      <c r="C19" s="154" t="s">
        <v>174</v>
      </c>
      <c r="D19" s="154"/>
      <c r="E19" s="154"/>
      <c r="F19" s="24" t="s">
        <v>219</v>
      </c>
      <c r="G19" s="152">
        <v>39613992</v>
      </c>
      <c r="H19" s="153"/>
    </row>
    <row r="20" spans="2:8" ht="32.25" thickBot="1">
      <c r="B20" s="10" t="s">
        <v>130</v>
      </c>
      <c r="C20" s="151" t="s">
        <v>175</v>
      </c>
      <c r="D20" s="151"/>
      <c r="E20" s="151"/>
      <c r="F20" s="8" t="s">
        <v>131</v>
      </c>
      <c r="G20" s="152">
        <v>150</v>
      </c>
      <c r="H20" s="153"/>
    </row>
    <row r="21" spans="2:8" ht="33" customHeight="1" thickBot="1">
      <c r="B21" s="10" t="s">
        <v>132</v>
      </c>
      <c r="C21" s="154"/>
      <c r="D21" s="154"/>
      <c r="E21" s="154"/>
      <c r="F21" s="8" t="s">
        <v>133</v>
      </c>
      <c r="G21" s="29"/>
      <c r="H21" s="30"/>
    </row>
    <row r="22" spans="2:8" ht="29.25" customHeight="1" thickBot="1">
      <c r="B22" s="10" t="s">
        <v>134</v>
      </c>
      <c r="C22" s="154" t="s">
        <v>176</v>
      </c>
      <c r="D22" s="154"/>
      <c r="E22" s="154"/>
      <c r="F22" s="8" t="s">
        <v>135</v>
      </c>
      <c r="G22" s="152" t="s">
        <v>177</v>
      </c>
      <c r="H22" s="153"/>
    </row>
    <row r="23" spans="2:8" ht="32.25" customHeight="1" thickBot="1">
      <c r="B23" s="10" t="s">
        <v>136</v>
      </c>
      <c r="C23" s="28" t="s">
        <v>178</v>
      </c>
      <c r="D23" s="11"/>
      <c r="E23" s="11"/>
      <c r="F23" s="12"/>
      <c r="G23" s="12"/>
      <c r="H23" s="9"/>
    </row>
    <row r="24" spans="2:8" ht="21.75" customHeight="1" thickBot="1">
      <c r="B24" s="10" t="s">
        <v>137</v>
      </c>
      <c r="C24" s="150" t="s">
        <v>179</v>
      </c>
      <c r="D24" s="150"/>
      <c r="E24" s="11"/>
      <c r="F24" s="12"/>
      <c r="G24" s="12"/>
      <c r="H24" s="9"/>
    </row>
    <row r="25" spans="2:8" ht="21.75" customHeight="1" thickBot="1">
      <c r="B25" s="10" t="s">
        <v>138</v>
      </c>
      <c r="C25" s="47">
        <v>188</v>
      </c>
      <c r="D25" s="13"/>
      <c r="E25" s="13"/>
      <c r="F25" s="11"/>
      <c r="G25" s="12"/>
      <c r="H25" s="9"/>
    </row>
    <row r="26" spans="2:8" ht="21.75" customHeight="1" thickBot="1">
      <c r="B26" s="10" t="s">
        <v>139</v>
      </c>
      <c r="C26" s="27" t="s">
        <v>180</v>
      </c>
      <c r="D26" s="12"/>
      <c r="E26" s="12"/>
      <c r="F26" s="27"/>
      <c r="G26" s="12"/>
      <c r="H26" s="9"/>
    </row>
    <row r="27" spans="2:8" ht="21.75" customHeight="1" thickBot="1">
      <c r="B27" s="10" t="s">
        <v>140</v>
      </c>
      <c r="C27" s="31" t="s">
        <v>181</v>
      </c>
      <c r="D27" s="14"/>
      <c r="E27" s="14"/>
      <c r="F27" s="14"/>
      <c r="G27" s="14"/>
      <c r="H27" s="15"/>
    </row>
    <row r="28" spans="2:8" ht="32.25" thickBot="1">
      <c r="B28" s="32" t="s">
        <v>182</v>
      </c>
      <c r="C28" s="27" t="s">
        <v>197</v>
      </c>
      <c r="D28" s="12"/>
      <c r="E28" s="12"/>
      <c r="F28" s="12"/>
      <c r="G28" s="12"/>
      <c r="H28" s="9"/>
    </row>
    <row r="29" spans="2:8" ht="47.25" customHeight="1">
      <c r="B29" s="20"/>
      <c r="E29" s="18"/>
      <c r="F29" s="2"/>
      <c r="G29" s="2"/>
      <c r="H29" s="2"/>
    </row>
    <row r="30" spans="2:8" ht="15.75">
      <c r="B30" s="2"/>
      <c r="C30" s="2"/>
      <c r="D30" s="2"/>
      <c r="E30" s="2"/>
      <c r="F30" s="7"/>
      <c r="G30" s="2"/>
      <c r="H30" s="2"/>
    </row>
    <row r="31" spans="2:8" ht="12.75">
      <c r="B31" s="16"/>
      <c r="C31" s="16"/>
      <c r="D31" s="16"/>
      <c r="E31" s="16"/>
      <c r="F31" s="16"/>
      <c r="G31" s="16"/>
      <c r="H31" s="16"/>
    </row>
    <row r="32" ht="16.5">
      <c r="B32" s="17"/>
    </row>
    <row r="33" ht="15.75">
      <c r="B33" s="1"/>
    </row>
    <row r="34" ht="15.75">
      <c r="B34" s="1"/>
    </row>
    <row r="35" ht="15.75">
      <c r="B35" s="1"/>
    </row>
    <row r="36" ht="15.75">
      <c r="B36" s="1"/>
    </row>
    <row r="37" ht="15.75">
      <c r="B37" s="1"/>
    </row>
    <row r="38" ht="15.75">
      <c r="B38" s="1"/>
    </row>
    <row r="39" ht="15.75">
      <c r="B39" s="1"/>
    </row>
  </sheetData>
  <sheetProtection/>
  <mergeCells count="19">
    <mergeCell ref="E10:H10"/>
    <mergeCell ref="E13:H13"/>
    <mergeCell ref="E3:H3"/>
    <mergeCell ref="B16:H16"/>
    <mergeCell ref="E1:H1"/>
    <mergeCell ref="E2:H2"/>
    <mergeCell ref="C19:E19"/>
    <mergeCell ref="G19:H19"/>
    <mergeCell ref="E4:H4"/>
    <mergeCell ref="E5:H5"/>
    <mergeCell ref="E6:H6"/>
    <mergeCell ref="E7:H7"/>
    <mergeCell ref="E8:H8"/>
    <mergeCell ref="C24:D24"/>
    <mergeCell ref="C20:E20"/>
    <mergeCell ref="G20:H20"/>
    <mergeCell ref="C21:E21"/>
    <mergeCell ref="G22:H22"/>
    <mergeCell ref="C22:E22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113"/>
  <sheetViews>
    <sheetView zoomScale="120" zoomScaleNormal="120" zoomScalePageLayoutView="0" workbookViewId="0" topLeftCell="A1">
      <selection activeCell="A3" sqref="A3:I3"/>
    </sheetView>
  </sheetViews>
  <sheetFormatPr defaultColWidth="9.140625" defaultRowHeight="12.75"/>
  <cols>
    <col min="1" max="1" width="32.8515625" style="48" customWidth="1"/>
    <col min="2" max="2" width="4.7109375" style="48" customWidth="1"/>
    <col min="3" max="3" width="6.28125" style="48" customWidth="1"/>
    <col min="4" max="4" width="7.00390625" style="48" customWidth="1"/>
    <col min="5" max="5" width="7.28125" style="48" customWidth="1"/>
    <col min="6" max="6" width="5.8515625" style="48" customWidth="1"/>
    <col min="7" max="7" width="5.7109375" style="48" customWidth="1"/>
    <col min="8" max="8" width="6.28125" style="48" customWidth="1"/>
    <col min="9" max="9" width="7.421875" style="48" customWidth="1"/>
    <col min="10" max="16384" width="9.140625" style="48" customWidth="1"/>
  </cols>
  <sheetData>
    <row r="1" spans="1:9" s="33" customFormat="1" ht="18" customHeight="1">
      <c r="A1" s="158" t="s">
        <v>235</v>
      </c>
      <c r="B1" s="158"/>
      <c r="C1" s="158"/>
      <c r="D1" s="158"/>
      <c r="E1" s="158"/>
      <c r="F1" s="158"/>
      <c r="G1" s="158"/>
      <c r="H1" s="158"/>
      <c r="I1" s="158"/>
    </row>
    <row r="2" spans="7:9" s="33" customFormat="1" ht="9.75" customHeight="1">
      <c r="G2" s="159" t="s">
        <v>126</v>
      </c>
      <c r="H2" s="159"/>
      <c r="I2" s="159"/>
    </row>
    <row r="3" spans="1:9" s="33" customFormat="1" ht="12.75">
      <c r="A3" s="160" t="s">
        <v>0</v>
      </c>
      <c r="B3" s="160"/>
      <c r="C3" s="160"/>
      <c r="D3" s="160"/>
      <c r="E3" s="160"/>
      <c r="F3" s="160"/>
      <c r="G3" s="160"/>
      <c r="H3" s="160"/>
      <c r="I3" s="160"/>
    </row>
    <row r="4" spans="1:9" ht="1.5" customHeight="1">
      <c r="A4" s="36"/>
      <c r="B4" s="37"/>
      <c r="C4" s="36"/>
      <c r="D4" s="37"/>
      <c r="E4" s="37"/>
      <c r="F4" s="36"/>
      <c r="G4" s="36"/>
      <c r="H4" s="36"/>
      <c r="I4" s="36"/>
    </row>
    <row r="5" spans="1:9" s="42" customFormat="1" ht="11.25" customHeight="1">
      <c r="A5" s="161" t="s">
        <v>1</v>
      </c>
      <c r="B5" s="162" t="s">
        <v>2</v>
      </c>
      <c r="C5" s="162" t="s">
        <v>246</v>
      </c>
      <c r="D5" s="162" t="s">
        <v>239</v>
      </c>
      <c r="E5" s="162" t="s">
        <v>240</v>
      </c>
      <c r="F5" s="162" t="s">
        <v>3</v>
      </c>
      <c r="G5" s="162"/>
      <c r="H5" s="162"/>
      <c r="I5" s="162"/>
    </row>
    <row r="6" spans="1:9" s="42" customFormat="1" ht="45.75" customHeight="1">
      <c r="A6" s="161"/>
      <c r="B6" s="162"/>
      <c r="C6" s="162"/>
      <c r="D6" s="162"/>
      <c r="E6" s="162"/>
      <c r="F6" s="104" t="s">
        <v>4</v>
      </c>
      <c r="G6" s="104" t="s">
        <v>5</v>
      </c>
      <c r="H6" s="104" t="s">
        <v>6</v>
      </c>
      <c r="I6" s="104" t="s">
        <v>7</v>
      </c>
    </row>
    <row r="7" spans="1:9" s="42" customFormat="1" ht="11.25">
      <c r="A7" s="99">
        <v>1</v>
      </c>
      <c r="B7" s="99">
        <v>2</v>
      </c>
      <c r="C7" s="99">
        <v>3</v>
      </c>
      <c r="D7" s="99">
        <v>4</v>
      </c>
      <c r="E7" s="99">
        <v>5</v>
      </c>
      <c r="F7" s="99">
        <v>6</v>
      </c>
      <c r="G7" s="99">
        <v>7</v>
      </c>
      <c r="H7" s="99">
        <v>8</v>
      </c>
      <c r="I7" s="99">
        <v>9</v>
      </c>
    </row>
    <row r="8" spans="1:9" s="42" customFormat="1" ht="12.75" customHeight="1">
      <c r="A8" s="97" t="s">
        <v>8</v>
      </c>
      <c r="B8" s="97"/>
      <c r="C8" s="97"/>
      <c r="D8" s="97"/>
      <c r="E8" s="97"/>
      <c r="F8" s="97"/>
      <c r="G8" s="97"/>
      <c r="H8" s="97"/>
      <c r="I8" s="97"/>
    </row>
    <row r="9" spans="1:9" s="42" customFormat="1" ht="24" customHeight="1">
      <c r="A9" s="50" t="s">
        <v>9</v>
      </c>
      <c r="B9" s="51">
        <v>1000</v>
      </c>
      <c r="C9" s="52"/>
      <c r="D9" s="52"/>
      <c r="E9" s="52"/>
      <c r="F9" s="52"/>
      <c r="G9" s="52"/>
      <c r="H9" s="52"/>
      <c r="I9" s="52"/>
    </row>
    <row r="10" spans="1:9" s="42" customFormat="1" ht="19.5" customHeight="1">
      <c r="A10" s="50" t="s">
        <v>10</v>
      </c>
      <c r="B10" s="51">
        <v>1010</v>
      </c>
      <c r="C10" s="52"/>
      <c r="D10" s="52"/>
      <c r="E10" s="52"/>
      <c r="F10" s="52"/>
      <c r="G10" s="52"/>
      <c r="H10" s="52"/>
      <c r="I10" s="52"/>
    </row>
    <row r="11" spans="1:9" s="42" customFormat="1" ht="12" customHeight="1">
      <c r="A11" s="50" t="s">
        <v>11</v>
      </c>
      <c r="B11" s="100">
        <v>1011</v>
      </c>
      <c r="C11" s="52"/>
      <c r="D11" s="52"/>
      <c r="E11" s="52"/>
      <c r="F11" s="52"/>
      <c r="G11" s="52"/>
      <c r="H11" s="52"/>
      <c r="I11" s="52"/>
    </row>
    <row r="12" spans="1:9" s="42" customFormat="1" ht="11.25">
      <c r="A12" s="50" t="s">
        <v>12</v>
      </c>
      <c r="B12" s="100">
        <v>1012</v>
      </c>
      <c r="C12" s="52"/>
      <c r="D12" s="52"/>
      <c r="E12" s="52"/>
      <c r="F12" s="52"/>
      <c r="G12" s="52"/>
      <c r="H12" s="52"/>
      <c r="I12" s="52"/>
    </row>
    <row r="13" spans="1:9" s="42" customFormat="1" ht="11.25">
      <c r="A13" s="50" t="s">
        <v>13</v>
      </c>
      <c r="B13" s="100">
        <v>1013</v>
      </c>
      <c r="C13" s="52"/>
      <c r="D13" s="52"/>
      <c r="E13" s="52"/>
      <c r="F13" s="52"/>
      <c r="G13" s="52"/>
      <c r="H13" s="52"/>
      <c r="I13" s="52"/>
    </row>
    <row r="14" spans="1:9" s="42" customFormat="1" ht="15" customHeight="1">
      <c r="A14" s="50" t="s">
        <v>14</v>
      </c>
      <c r="B14" s="100">
        <v>1014</v>
      </c>
      <c r="C14" s="52"/>
      <c r="D14" s="52"/>
      <c r="E14" s="52"/>
      <c r="F14" s="52"/>
      <c r="G14" s="52"/>
      <c r="H14" s="52"/>
      <c r="I14" s="52"/>
    </row>
    <row r="15" spans="1:9" s="42" customFormat="1" ht="11.25">
      <c r="A15" s="50" t="s">
        <v>15</v>
      </c>
      <c r="B15" s="100">
        <v>1015</v>
      </c>
      <c r="C15" s="52"/>
      <c r="D15" s="52"/>
      <c r="E15" s="52"/>
      <c r="F15" s="52"/>
      <c r="G15" s="52"/>
      <c r="H15" s="52"/>
      <c r="I15" s="52"/>
    </row>
    <row r="16" spans="1:9" s="42" customFormat="1" ht="33" customHeight="1">
      <c r="A16" s="50" t="s">
        <v>16</v>
      </c>
      <c r="B16" s="100">
        <v>1016</v>
      </c>
      <c r="C16" s="52"/>
      <c r="D16" s="52"/>
      <c r="E16" s="52"/>
      <c r="F16" s="52"/>
      <c r="G16" s="52"/>
      <c r="H16" s="52"/>
      <c r="I16" s="52"/>
    </row>
    <row r="17" spans="1:9" s="42" customFormat="1" ht="12.75" customHeight="1">
      <c r="A17" s="50" t="s">
        <v>17</v>
      </c>
      <c r="B17" s="100">
        <v>1017</v>
      </c>
      <c r="C17" s="52"/>
      <c r="D17" s="52"/>
      <c r="E17" s="52"/>
      <c r="F17" s="52"/>
      <c r="G17" s="52"/>
      <c r="H17" s="52"/>
      <c r="I17" s="52"/>
    </row>
    <row r="18" spans="1:9" s="42" customFormat="1" ht="11.25">
      <c r="A18" s="50" t="s">
        <v>18</v>
      </c>
      <c r="B18" s="100">
        <v>1018</v>
      </c>
      <c r="C18" s="52"/>
      <c r="D18" s="52"/>
      <c r="E18" s="52"/>
      <c r="F18" s="52"/>
      <c r="G18" s="52"/>
      <c r="H18" s="52"/>
      <c r="I18" s="52"/>
    </row>
    <row r="19" spans="1:9" s="42" customFormat="1" ht="11.25">
      <c r="A19" s="97" t="s">
        <v>19</v>
      </c>
      <c r="B19" s="53">
        <v>1020</v>
      </c>
      <c r="C19" s="54"/>
      <c r="D19" s="54"/>
      <c r="E19" s="54"/>
      <c r="F19" s="54"/>
      <c r="G19" s="54"/>
      <c r="H19" s="54"/>
      <c r="I19" s="54"/>
    </row>
    <row r="20" spans="1:9" s="42" customFormat="1" ht="13.5" customHeight="1">
      <c r="A20" s="50" t="s">
        <v>20</v>
      </c>
      <c r="B20" s="51">
        <v>1030</v>
      </c>
      <c r="C20" s="52">
        <v>5673</v>
      </c>
      <c r="D20" s="52">
        <v>6723</v>
      </c>
      <c r="E20" s="52">
        <f>E21+E22+E23+E24+E25+E26+E27+E28+E29+E30+E31+E32+E33+E34+E35+E36+E37+E38+E39+E40+E41+E42</f>
        <v>6723</v>
      </c>
      <c r="F20" s="52">
        <f>F21+F22+F23+F24+F25+F26+F27+F28+F29+F30+F31+F32+F33+F34+F35+F36+F37+F38+F39+F40+F41+F42</f>
        <v>1701</v>
      </c>
      <c r="G20" s="52">
        <f>G21+G22+G23+G24+G25+G26+G27+G28+G29+G30+G31+G32+G33+G34+G35+G36+G37+G38+G39+G40+G41+G42</f>
        <v>1670</v>
      </c>
      <c r="H20" s="52">
        <f>H21+H22+H23+H24+H25+H26+H27+H28+H29+H30+H31+H32+H33+H34+H35+H36+H37+H38+H39+H40+H41+H42</f>
        <v>1655</v>
      </c>
      <c r="I20" s="52">
        <f>I21+I22+I23+I24+I25+I26+I27+I28+I29+I30+I31+I32+I33+I34+I35+I36+I37+I38+I39+I40+I41+I42</f>
        <v>1697</v>
      </c>
    </row>
    <row r="21" spans="1:9" s="42" customFormat="1" ht="20.25" customHeight="1">
      <c r="A21" s="50" t="s">
        <v>21</v>
      </c>
      <c r="B21" s="51">
        <v>1031</v>
      </c>
      <c r="C21" s="52">
        <v>13</v>
      </c>
      <c r="D21" s="52"/>
      <c r="E21" s="52"/>
      <c r="F21" s="52"/>
      <c r="G21" s="52"/>
      <c r="H21" s="52"/>
      <c r="I21" s="52"/>
    </row>
    <row r="22" spans="1:9" s="42" customFormat="1" ht="11.25">
      <c r="A22" s="50" t="s">
        <v>22</v>
      </c>
      <c r="B22" s="51">
        <v>1032</v>
      </c>
      <c r="C22" s="52"/>
      <c r="D22" s="52"/>
      <c r="E22" s="52"/>
      <c r="F22" s="52"/>
      <c r="G22" s="52"/>
      <c r="H22" s="52"/>
      <c r="I22" s="52"/>
    </row>
    <row r="23" spans="1:9" s="42" customFormat="1" ht="11.25">
      <c r="A23" s="50" t="s">
        <v>23</v>
      </c>
      <c r="B23" s="51">
        <v>1033</v>
      </c>
      <c r="C23" s="52"/>
      <c r="D23" s="52"/>
      <c r="E23" s="52"/>
      <c r="F23" s="52"/>
      <c r="G23" s="52"/>
      <c r="H23" s="52"/>
      <c r="I23" s="52"/>
    </row>
    <row r="24" spans="1:9" s="42" customFormat="1" ht="11.25">
      <c r="A24" s="50" t="s">
        <v>24</v>
      </c>
      <c r="B24" s="51">
        <v>1034</v>
      </c>
      <c r="C24" s="52"/>
      <c r="D24" s="52"/>
      <c r="E24" s="52"/>
      <c r="F24" s="52"/>
      <c r="G24" s="52"/>
      <c r="H24" s="52"/>
      <c r="I24" s="52"/>
    </row>
    <row r="25" spans="1:9" s="42" customFormat="1" ht="11.25">
      <c r="A25" s="50" t="s">
        <v>25</v>
      </c>
      <c r="B25" s="51">
        <v>1035</v>
      </c>
      <c r="C25" s="52"/>
      <c r="D25" s="52"/>
      <c r="E25" s="52"/>
      <c r="F25" s="52"/>
      <c r="G25" s="52"/>
      <c r="H25" s="52"/>
      <c r="I25" s="52"/>
    </row>
    <row r="26" spans="1:9" s="42" customFormat="1" ht="12.75" customHeight="1">
      <c r="A26" s="50" t="s">
        <v>26</v>
      </c>
      <c r="B26" s="51">
        <v>1036</v>
      </c>
      <c r="C26" s="55">
        <v>6</v>
      </c>
      <c r="D26" s="55">
        <v>35</v>
      </c>
      <c r="E26" s="55">
        <v>35</v>
      </c>
      <c r="F26" s="55">
        <v>9</v>
      </c>
      <c r="G26" s="55">
        <v>8</v>
      </c>
      <c r="H26" s="55">
        <v>9</v>
      </c>
      <c r="I26" s="55">
        <v>9</v>
      </c>
    </row>
    <row r="27" spans="1:9" s="42" customFormat="1" ht="21">
      <c r="A27" s="50" t="s">
        <v>202</v>
      </c>
      <c r="B27" s="51">
        <v>1037</v>
      </c>
      <c r="C27" s="55">
        <v>16</v>
      </c>
      <c r="D27" s="55">
        <v>22</v>
      </c>
      <c r="E27" s="55">
        <v>22</v>
      </c>
      <c r="F27" s="55">
        <v>6</v>
      </c>
      <c r="G27" s="55">
        <v>5</v>
      </c>
      <c r="H27" s="55">
        <v>6</v>
      </c>
      <c r="I27" s="55">
        <v>5</v>
      </c>
    </row>
    <row r="28" spans="1:9" s="42" customFormat="1" ht="11.25">
      <c r="A28" s="50" t="s">
        <v>27</v>
      </c>
      <c r="B28" s="51">
        <v>1038</v>
      </c>
      <c r="C28" s="52">
        <v>4419</v>
      </c>
      <c r="D28" s="52">
        <v>5142</v>
      </c>
      <c r="E28" s="52">
        <v>5142</v>
      </c>
      <c r="F28" s="52">
        <v>1286</v>
      </c>
      <c r="G28" s="52">
        <v>1285</v>
      </c>
      <c r="H28" s="52">
        <v>1286</v>
      </c>
      <c r="I28" s="52">
        <v>1285</v>
      </c>
    </row>
    <row r="29" spans="1:9" s="42" customFormat="1" ht="13.5" customHeight="1">
      <c r="A29" s="50" t="s">
        <v>28</v>
      </c>
      <c r="B29" s="51">
        <v>1039</v>
      </c>
      <c r="C29" s="52">
        <v>962</v>
      </c>
      <c r="D29" s="52">
        <v>1131</v>
      </c>
      <c r="E29" s="52">
        <v>1131</v>
      </c>
      <c r="F29" s="52">
        <v>283</v>
      </c>
      <c r="G29" s="52">
        <v>283</v>
      </c>
      <c r="H29" s="52">
        <v>283</v>
      </c>
      <c r="I29" s="52">
        <v>282</v>
      </c>
    </row>
    <row r="30" spans="1:9" s="42" customFormat="1" ht="23.25" customHeight="1">
      <c r="A30" s="50" t="s">
        <v>29</v>
      </c>
      <c r="B30" s="51">
        <v>1040</v>
      </c>
      <c r="C30" s="52">
        <v>26</v>
      </c>
      <c r="D30" s="52">
        <v>25</v>
      </c>
      <c r="E30" s="52">
        <v>25</v>
      </c>
      <c r="F30" s="52">
        <v>6</v>
      </c>
      <c r="G30" s="52">
        <v>6</v>
      </c>
      <c r="H30" s="52">
        <v>6</v>
      </c>
      <c r="I30" s="52">
        <v>7</v>
      </c>
    </row>
    <row r="31" spans="1:9" s="42" customFormat="1" ht="22.5" customHeight="1">
      <c r="A31" s="50" t="s">
        <v>30</v>
      </c>
      <c r="B31" s="51">
        <v>1041</v>
      </c>
      <c r="C31" s="52"/>
      <c r="D31" s="52"/>
      <c r="E31" s="52"/>
      <c r="F31" s="52"/>
      <c r="G31" s="52"/>
      <c r="H31" s="52"/>
      <c r="I31" s="52"/>
    </row>
    <row r="32" spans="1:9" s="42" customFormat="1" ht="21">
      <c r="A32" s="50" t="s">
        <v>31</v>
      </c>
      <c r="B32" s="51">
        <v>1042</v>
      </c>
      <c r="C32" s="52"/>
      <c r="D32" s="52"/>
      <c r="E32" s="52"/>
      <c r="F32" s="52"/>
      <c r="G32" s="52"/>
      <c r="H32" s="52"/>
      <c r="I32" s="52"/>
    </row>
    <row r="33" spans="1:9" s="42" customFormat="1" ht="21">
      <c r="A33" s="50" t="s">
        <v>32</v>
      </c>
      <c r="B33" s="51">
        <v>1043</v>
      </c>
      <c r="C33" s="52"/>
      <c r="D33" s="52"/>
      <c r="E33" s="52"/>
      <c r="F33" s="52"/>
      <c r="G33" s="52"/>
      <c r="H33" s="52"/>
      <c r="I33" s="52"/>
    </row>
    <row r="34" spans="1:9" s="42" customFormat="1" ht="11.25">
      <c r="A34" s="50" t="s">
        <v>33</v>
      </c>
      <c r="B34" s="51">
        <v>1044</v>
      </c>
      <c r="C34" s="52"/>
      <c r="D34" s="52"/>
      <c r="E34" s="52"/>
      <c r="F34" s="52"/>
      <c r="G34" s="52"/>
      <c r="H34" s="52"/>
      <c r="I34" s="52"/>
    </row>
    <row r="35" spans="1:9" s="42" customFormat="1" ht="42">
      <c r="A35" s="50" t="s">
        <v>230</v>
      </c>
      <c r="B35" s="51">
        <v>1045</v>
      </c>
      <c r="C35" s="52">
        <v>49</v>
      </c>
      <c r="D35" s="52">
        <v>54</v>
      </c>
      <c r="E35" s="52">
        <v>54</v>
      </c>
      <c r="F35" s="52">
        <v>13</v>
      </c>
      <c r="G35" s="52">
        <v>14</v>
      </c>
      <c r="H35" s="52">
        <v>13</v>
      </c>
      <c r="I35" s="52">
        <v>14</v>
      </c>
    </row>
    <row r="36" spans="1:9" s="42" customFormat="1" ht="21">
      <c r="A36" s="50" t="s">
        <v>227</v>
      </c>
      <c r="B36" s="51">
        <v>1046</v>
      </c>
      <c r="C36" s="52"/>
      <c r="D36" s="52"/>
      <c r="E36" s="52"/>
      <c r="F36" s="52"/>
      <c r="G36" s="52"/>
      <c r="H36" s="52"/>
      <c r="I36" s="52"/>
    </row>
    <row r="37" spans="1:9" s="42" customFormat="1" ht="11.25">
      <c r="A37" s="50" t="s">
        <v>201</v>
      </c>
      <c r="B37" s="51">
        <v>1047</v>
      </c>
      <c r="C37" s="52"/>
      <c r="D37" s="52"/>
      <c r="E37" s="52"/>
      <c r="F37" s="52"/>
      <c r="G37" s="52"/>
      <c r="H37" s="52"/>
      <c r="I37" s="52"/>
    </row>
    <row r="38" spans="1:9" s="42" customFormat="1" ht="21">
      <c r="A38" s="50" t="s">
        <v>34</v>
      </c>
      <c r="B38" s="51">
        <v>1048</v>
      </c>
      <c r="C38" s="52"/>
      <c r="D38" s="52"/>
      <c r="E38" s="52"/>
      <c r="F38" s="52"/>
      <c r="G38" s="52"/>
      <c r="H38" s="52"/>
      <c r="I38" s="52"/>
    </row>
    <row r="39" spans="1:9" s="42" customFormat="1" ht="21">
      <c r="A39" s="50" t="s">
        <v>35</v>
      </c>
      <c r="B39" s="51">
        <v>1049</v>
      </c>
      <c r="C39" s="52">
        <v>2</v>
      </c>
      <c r="D39" s="52">
        <v>7</v>
      </c>
      <c r="E39" s="52">
        <v>7</v>
      </c>
      <c r="F39" s="52">
        <v>1</v>
      </c>
      <c r="G39" s="52">
        <v>2</v>
      </c>
      <c r="H39" s="52">
        <v>2</v>
      </c>
      <c r="I39" s="52">
        <v>2</v>
      </c>
    </row>
    <row r="40" spans="1:9" s="42" customFormat="1" ht="30.75" customHeight="1">
      <c r="A40" s="50" t="s">
        <v>36</v>
      </c>
      <c r="B40" s="51">
        <v>1050</v>
      </c>
      <c r="C40" s="52"/>
      <c r="D40" s="52"/>
      <c r="E40" s="52"/>
      <c r="F40" s="52"/>
      <c r="G40" s="52"/>
      <c r="H40" s="52"/>
      <c r="I40" s="52"/>
    </row>
    <row r="41" spans="1:9" s="42" customFormat="1" ht="11.25">
      <c r="A41" s="50" t="s">
        <v>37</v>
      </c>
      <c r="B41" s="99" t="s">
        <v>38</v>
      </c>
      <c r="C41" s="52"/>
      <c r="D41" s="52"/>
      <c r="E41" s="52"/>
      <c r="F41" s="52"/>
      <c r="G41" s="52"/>
      <c r="H41" s="52"/>
      <c r="I41" s="52"/>
    </row>
    <row r="42" spans="1:9" s="42" customFormat="1" ht="11.25" customHeight="1">
      <c r="A42" s="50" t="s">
        <v>192</v>
      </c>
      <c r="B42" s="51">
        <v>1051</v>
      </c>
      <c r="C42" s="54">
        <v>180</v>
      </c>
      <c r="D42" s="52">
        <v>307</v>
      </c>
      <c r="E42" s="52">
        <f>E43+E44+E45+E46+E47+E48+E49+E50+E51+E52+E53+E54+E55+E56</f>
        <v>307</v>
      </c>
      <c r="F42" s="52">
        <f>F43+F44+F45+F46+F47+F48+F49+F50+F51+F52+F53+F54+F55+F56</f>
        <v>97</v>
      </c>
      <c r="G42" s="52">
        <f>G43+G44+G45+G46+G47+G48+G49+G50+G51+G52+G53+G54+G55+G56</f>
        <v>67</v>
      </c>
      <c r="H42" s="52">
        <f>H43+H44+H45+H46+H47+H48+H49+H50+H51+H52+H53+H54+H55+H56</f>
        <v>50</v>
      </c>
      <c r="I42" s="52">
        <f>I43+I44+I45+I46+I47+I48+I49+I50+I51+I52+I53+I54+I55+I56</f>
        <v>93</v>
      </c>
    </row>
    <row r="43" spans="1:9" s="42" customFormat="1" ht="11.25" customHeight="1">
      <c r="A43" s="56" t="s">
        <v>223</v>
      </c>
      <c r="B43" s="51"/>
      <c r="C43" s="52">
        <v>1</v>
      </c>
      <c r="D43" s="52">
        <v>1</v>
      </c>
      <c r="E43" s="52">
        <v>1</v>
      </c>
      <c r="F43" s="52">
        <v>1</v>
      </c>
      <c r="G43" s="52"/>
      <c r="H43" s="52"/>
      <c r="I43" s="52"/>
    </row>
    <row r="44" spans="1:9" s="42" customFormat="1" ht="9.75" customHeight="1">
      <c r="A44" s="57" t="s">
        <v>161</v>
      </c>
      <c r="B44" s="51"/>
      <c r="C44" s="52">
        <v>15</v>
      </c>
      <c r="D44" s="52">
        <v>17</v>
      </c>
      <c r="E44" s="52">
        <v>17</v>
      </c>
      <c r="F44" s="52">
        <v>5</v>
      </c>
      <c r="G44" s="52">
        <v>4</v>
      </c>
      <c r="H44" s="52">
        <v>4</v>
      </c>
      <c r="I44" s="52">
        <v>4</v>
      </c>
    </row>
    <row r="45" spans="1:9" s="42" customFormat="1" ht="12.75" customHeight="1">
      <c r="A45" s="58" t="s">
        <v>162</v>
      </c>
      <c r="B45" s="51"/>
      <c r="C45" s="52"/>
      <c r="D45" s="52">
        <v>6</v>
      </c>
      <c r="E45" s="52">
        <v>6</v>
      </c>
      <c r="F45" s="52"/>
      <c r="G45" s="52"/>
      <c r="H45" s="52"/>
      <c r="I45" s="52">
        <v>6</v>
      </c>
    </row>
    <row r="46" spans="1:9" s="42" customFormat="1" ht="23.25" customHeight="1">
      <c r="A46" s="58" t="s">
        <v>163</v>
      </c>
      <c r="B46" s="51"/>
      <c r="C46" s="52">
        <v>9</v>
      </c>
      <c r="D46" s="52">
        <v>9</v>
      </c>
      <c r="E46" s="52">
        <v>9</v>
      </c>
      <c r="F46" s="52">
        <v>2</v>
      </c>
      <c r="G46" s="52">
        <v>2</v>
      </c>
      <c r="H46" s="52">
        <v>2</v>
      </c>
      <c r="I46" s="52">
        <v>3</v>
      </c>
    </row>
    <row r="47" spans="1:9" s="42" customFormat="1" ht="12.75" customHeight="1">
      <c r="A47" s="59" t="s">
        <v>164</v>
      </c>
      <c r="B47" s="51"/>
      <c r="C47" s="52">
        <v>7</v>
      </c>
      <c r="D47" s="52">
        <v>6</v>
      </c>
      <c r="E47" s="52">
        <v>6</v>
      </c>
      <c r="F47" s="52">
        <v>1</v>
      </c>
      <c r="G47" s="52">
        <v>2</v>
      </c>
      <c r="H47" s="52">
        <v>1</v>
      </c>
      <c r="I47" s="52">
        <v>2</v>
      </c>
    </row>
    <row r="48" spans="1:9" s="42" customFormat="1" ht="12" customHeight="1">
      <c r="A48" s="57" t="s">
        <v>221</v>
      </c>
      <c r="B48" s="51"/>
      <c r="C48" s="52">
        <v>2</v>
      </c>
      <c r="D48" s="52">
        <v>3</v>
      </c>
      <c r="E48" s="52">
        <v>3</v>
      </c>
      <c r="F48" s="52">
        <v>1</v>
      </c>
      <c r="G48" s="52"/>
      <c r="H48" s="52">
        <v>2</v>
      </c>
      <c r="I48" s="52"/>
    </row>
    <row r="49" spans="1:9" s="42" customFormat="1" ht="11.25" customHeight="1">
      <c r="A49" s="57" t="s">
        <v>222</v>
      </c>
      <c r="B49" s="51"/>
      <c r="C49" s="52">
        <v>2</v>
      </c>
      <c r="D49" s="117">
        <v>14</v>
      </c>
      <c r="E49" s="52">
        <v>14</v>
      </c>
      <c r="F49" s="52">
        <v>4</v>
      </c>
      <c r="G49" s="52">
        <v>3</v>
      </c>
      <c r="H49" s="52">
        <v>4</v>
      </c>
      <c r="I49" s="52">
        <v>3</v>
      </c>
    </row>
    <row r="50" spans="1:9" s="42" customFormat="1" ht="12" customHeight="1">
      <c r="A50" s="59" t="s">
        <v>165</v>
      </c>
      <c r="B50" s="51"/>
      <c r="C50" s="52">
        <v>12</v>
      </c>
      <c r="D50" s="52">
        <v>27</v>
      </c>
      <c r="E50" s="52">
        <v>27</v>
      </c>
      <c r="F50" s="52">
        <v>7</v>
      </c>
      <c r="G50" s="52">
        <v>6</v>
      </c>
      <c r="H50" s="52">
        <v>7</v>
      </c>
      <c r="I50" s="52">
        <v>7</v>
      </c>
    </row>
    <row r="51" spans="1:9" s="42" customFormat="1" ht="11.25" customHeight="1">
      <c r="A51" s="59" t="s">
        <v>166</v>
      </c>
      <c r="B51" s="51"/>
      <c r="C51" s="52">
        <v>4</v>
      </c>
      <c r="D51" s="52">
        <v>6</v>
      </c>
      <c r="E51" s="52">
        <v>6</v>
      </c>
      <c r="F51" s="52">
        <v>2</v>
      </c>
      <c r="G51" s="52">
        <v>1</v>
      </c>
      <c r="H51" s="52">
        <v>2</v>
      </c>
      <c r="I51" s="52">
        <v>1</v>
      </c>
    </row>
    <row r="52" spans="1:9" s="42" customFormat="1" ht="12" customHeight="1">
      <c r="A52" s="57" t="s">
        <v>167</v>
      </c>
      <c r="B52" s="51"/>
      <c r="C52" s="52">
        <v>13</v>
      </c>
      <c r="D52" s="52">
        <v>16</v>
      </c>
      <c r="E52" s="52">
        <v>16</v>
      </c>
      <c r="F52" s="52">
        <v>10</v>
      </c>
      <c r="G52" s="52"/>
      <c r="H52" s="52"/>
      <c r="I52" s="52">
        <v>6</v>
      </c>
    </row>
    <row r="53" spans="1:9" s="42" customFormat="1" ht="11.25" customHeight="1">
      <c r="A53" s="57" t="s">
        <v>168</v>
      </c>
      <c r="B53" s="51"/>
      <c r="C53" s="52">
        <v>30</v>
      </c>
      <c r="D53" s="52">
        <v>34</v>
      </c>
      <c r="E53" s="52">
        <v>34</v>
      </c>
      <c r="F53" s="52">
        <v>9</v>
      </c>
      <c r="G53" s="52">
        <v>8</v>
      </c>
      <c r="H53" s="52">
        <v>8</v>
      </c>
      <c r="I53" s="52">
        <v>9</v>
      </c>
    </row>
    <row r="54" spans="1:9" s="42" customFormat="1" ht="11.25">
      <c r="A54" s="57" t="s">
        <v>169</v>
      </c>
      <c r="B54" s="51"/>
      <c r="C54" s="52">
        <v>60</v>
      </c>
      <c r="D54" s="52">
        <v>86</v>
      </c>
      <c r="E54" s="52">
        <v>86</v>
      </c>
      <c r="F54" s="52">
        <v>37</v>
      </c>
      <c r="G54" s="52">
        <v>9</v>
      </c>
      <c r="H54" s="52">
        <v>10</v>
      </c>
      <c r="I54" s="52">
        <v>30</v>
      </c>
    </row>
    <row r="55" spans="1:9" s="42" customFormat="1" ht="13.5" customHeight="1">
      <c r="A55" s="57" t="s">
        <v>170</v>
      </c>
      <c r="B55" s="51"/>
      <c r="C55" s="52"/>
      <c r="D55" s="52">
        <v>55</v>
      </c>
      <c r="E55" s="52">
        <v>55</v>
      </c>
      <c r="F55" s="52">
        <v>18</v>
      </c>
      <c r="G55" s="52">
        <v>17</v>
      </c>
      <c r="H55" s="52">
        <v>10</v>
      </c>
      <c r="I55" s="52">
        <v>10</v>
      </c>
    </row>
    <row r="56" spans="1:9" s="42" customFormat="1" ht="12.75" customHeight="1">
      <c r="A56" s="57" t="s">
        <v>171</v>
      </c>
      <c r="B56" s="51"/>
      <c r="C56" s="52">
        <v>12</v>
      </c>
      <c r="D56" s="52">
        <v>27</v>
      </c>
      <c r="E56" s="52">
        <v>27</v>
      </c>
      <c r="F56" s="52"/>
      <c r="G56" s="52">
        <v>15</v>
      </c>
      <c r="H56" s="52"/>
      <c r="I56" s="52">
        <v>12</v>
      </c>
    </row>
    <row r="57" spans="1:9" s="42" customFormat="1" ht="12.75" customHeight="1">
      <c r="A57" s="60" t="s">
        <v>199</v>
      </c>
      <c r="B57" s="51"/>
      <c r="C57" s="52">
        <v>7</v>
      </c>
      <c r="D57" s="52"/>
      <c r="E57" s="52"/>
      <c r="F57" s="52"/>
      <c r="G57" s="52"/>
      <c r="H57" s="52"/>
      <c r="I57" s="52"/>
    </row>
    <row r="58" spans="1:9" s="42" customFormat="1" ht="12.75" customHeight="1">
      <c r="A58" s="60" t="s">
        <v>231</v>
      </c>
      <c r="B58" s="51"/>
      <c r="C58" s="52">
        <v>5</v>
      </c>
      <c r="D58" s="52"/>
      <c r="E58" s="52"/>
      <c r="F58" s="52"/>
      <c r="G58" s="52"/>
      <c r="H58" s="52"/>
      <c r="I58" s="52"/>
    </row>
    <row r="59" spans="1:9" s="42" customFormat="1" ht="13.5" customHeight="1">
      <c r="A59" s="50" t="s">
        <v>39</v>
      </c>
      <c r="B59" s="51">
        <v>1060</v>
      </c>
      <c r="C59" s="52"/>
      <c r="D59" s="52"/>
      <c r="E59" s="52"/>
      <c r="F59" s="52"/>
      <c r="G59" s="52"/>
      <c r="H59" s="52"/>
      <c r="I59" s="52"/>
    </row>
    <row r="60" spans="1:9" s="42" customFormat="1" ht="13.5" customHeight="1">
      <c r="A60" s="50" t="s">
        <v>40</v>
      </c>
      <c r="B60" s="51">
        <v>1061</v>
      </c>
      <c r="C60" s="52"/>
      <c r="D60" s="52"/>
      <c r="E60" s="52"/>
      <c r="F60" s="52"/>
      <c r="G60" s="52"/>
      <c r="H60" s="52"/>
      <c r="I60" s="52"/>
    </row>
    <row r="61" spans="1:9" s="42" customFormat="1" ht="11.25">
      <c r="A61" s="50" t="s">
        <v>41</v>
      </c>
      <c r="B61" s="51">
        <v>1062</v>
      </c>
      <c r="C61" s="52"/>
      <c r="D61" s="52"/>
      <c r="E61" s="52"/>
      <c r="F61" s="52"/>
      <c r="G61" s="52"/>
      <c r="H61" s="52"/>
      <c r="I61" s="52"/>
    </row>
    <row r="62" spans="1:9" s="42" customFormat="1" ht="12.75" customHeight="1">
      <c r="A62" s="50" t="s">
        <v>27</v>
      </c>
      <c r="B62" s="51">
        <v>1063</v>
      </c>
      <c r="C62" s="52"/>
      <c r="D62" s="52"/>
      <c r="E62" s="52"/>
      <c r="F62" s="52"/>
      <c r="G62" s="52"/>
      <c r="H62" s="52"/>
      <c r="I62" s="52"/>
    </row>
    <row r="63" spans="1:9" s="42" customFormat="1" ht="13.5" customHeight="1">
      <c r="A63" s="50" t="s">
        <v>28</v>
      </c>
      <c r="B63" s="51">
        <v>1064</v>
      </c>
      <c r="C63" s="52"/>
      <c r="D63" s="52"/>
      <c r="E63" s="52"/>
      <c r="F63" s="52"/>
      <c r="G63" s="52"/>
      <c r="H63" s="52"/>
      <c r="I63" s="52"/>
    </row>
    <row r="64" spans="1:9" s="42" customFormat="1" ht="13.5" customHeight="1">
      <c r="A64" s="50" t="s">
        <v>42</v>
      </c>
      <c r="B64" s="51">
        <v>1065</v>
      </c>
      <c r="C64" s="52"/>
      <c r="D64" s="52"/>
      <c r="E64" s="52"/>
      <c r="F64" s="52"/>
      <c r="G64" s="52"/>
      <c r="H64" s="52"/>
      <c r="I64" s="52"/>
    </row>
    <row r="65" spans="1:9" s="42" customFormat="1" ht="13.5" customHeight="1">
      <c r="A65" s="50" t="s">
        <v>43</v>
      </c>
      <c r="B65" s="51">
        <v>1066</v>
      </c>
      <c r="C65" s="52"/>
      <c r="D65" s="52"/>
      <c r="E65" s="52"/>
      <c r="F65" s="52"/>
      <c r="G65" s="52"/>
      <c r="H65" s="52"/>
      <c r="I65" s="52"/>
    </row>
    <row r="66" spans="1:9" s="42" customFormat="1" ht="11.25" customHeight="1">
      <c r="A66" s="50" t="s">
        <v>44</v>
      </c>
      <c r="B66" s="51">
        <v>1067</v>
      </c>
      <c r="C66" s="52"/>
      <c r="D66" s="52"/>
      <c r="E66" s="52"/>
      <c r="F66" s="52"/>
      <c r="G66" s="52"/>
      <c r="H66" s="52"/>
      <c r="I66" s="52"/>
    </row>
    <row r="67" spans="1:9" s="42" customFormat="1" ht="11.25">
      <c r="A67" s="50" t="s">
        <v>125</v>
      </c>
      <c r="B67" s="51">
        <v>1070</v>
      </c>
      <c r="C67" s="52">
        <f>C68+C69+C70+C71+C72+C75+C73</f>
        <v>74223</v>
      </c>
      <c r="D67" s="52">
        <v>66888</v>
      </c>
      <c r="E67" s="52">
        <f>E68+E69+E70+E71+E72+E75+E73+E74</f>
        <v>66947</v>
      </c>
      <c r="F67" s="52">
        <f>F68+F69+F70+F71+F72+F75+F73+F74</f>
        <v>16649</v>
      </c>
      <c r="G67" s="52">
        <f>G68+G69+G70+G71+G72+G75+G73+G74</f>
        <v>16909</v>
      </c>
      <c r="H67" s="52">
        <f>H68+H69+H70+H71+H72+H75+H73+H74</f>
        <v>16737</v>
      </c>
      <c r="I67" s="52">
        <f>I68+I69+I70+I71+I72+I75+I73+I74</f>
        <v>16652</v>
      </c>
    </row>
    <row r="68" spans="1:9" s="42" customFormat="1" ht="11.25">
      <c r="A68" s="50" t="s">
        <v>183</v>
      </c>
      <c r="B68" s="51"/>
      <c r="C68" s="52">
        <v>73250</v>
      </c>
      <c r="D68" s="52">
        <v>65911</v>
      </c>
      <c r="E68" s="52">
        <f>65628+54+223+6+59</f>
        <v>65970</v>
      </c>
      <c r="F68" s="52">
        <v>16407</v>
      </c>
      <c r="G68" s="52">
        <f>16407+27+223+6</f>
        <v>16663</v>
      </c>
      <c r="H68" s="52">
        <f>16407+27+59</f>
        <v>16493</v>
      </c>
      <c r="I68" s="52">
        <v>16407</v>
      </c>
    </row>
    <row r="69" spans="1:9" s="42" customFormat="1" ht="11.25">
      <c r="A69" s="50" t="s">
        <v>184</v>
      </c>
      <c r="B69" s="51"/>
      <c r="C69" s="52">
        <v>107</v>
      </c>
      <c r="D69" s="52">
        <v>180</v>
      </c>
      <c r="E69" s="52">
        <v>100</v>
      </c>
      <c r="F69" s="52">
        <v>45</v>
      </c>
      <c r="G69" s="52">
        <v>45</v>
      </c>
      <c r="H69" s="52">
        <v>5</v>
      </c>
      <c r="I69" s="52">
        <v>5</v>
      </c>
    </row>
    <row r="70" spans="1:9" s="42" customFormat="1" ht="11.25">
      <c r="A70" s="50" t="s">
        <v>185</v>
      </c>
      <c r="B70" s="51"/>
      <c r="C70" s="52">
        <v>217</v>
      </c>
      <c r="D70" s="52">
        <v>210</v>
      </c>
      <c r="E70" s="52">
        <v>210</v>
      </c>
      <c r="F70" s="52">
        <v>52</v>
      </c>
      <c r="G70" s="52">
        <v>53</v>
      </c>
      <c r="H70" s="52">
        <v>52</v>
      </c>
      <c r="I70" s="52">
        <v>53</v>
      </c>
    </row>
    <row r="71" spans="1:9" s="42" customFormat="1" ht="11.25">
      <c r="A71" s="50" t="s">
        <v>186</v>
      </c>
      <c r="B71" s="51"/>
      <c r="C71" s="52">
        <v>7</v>
      </c>
      <c r="D71" s="52">
        <v>7</v>
      </c>
      <c r="E71" s="52">
        <v>7</v>
      </c>
      <c r="F71" s="52">
        <v>1</v>
      </c>
      <c r="G71" s="52">
        <v>2</v>
      </c>
      <c r="H71" s="52">
        <v>2</v>
      </c>
      <c r="I71" s="52">
        <v>2</v>
      </c>
    </row>
    <row r="72" spans="1:9" s="42" customFormat="1" ht="32.25" customHeight="1">
      <c r="A72" s="50" t="s">
        <v>203</v>
      </c>
      <c r="B72" s="51"/>
      <c r="C72" s="52">
        <v>247</v>
      </c>
      <c r="D72" s="52">
        <v>230</v>
      </c>
      <c r="E72" s="52">
        <v>230</v>
      </c>
      <c r="F72" s="52">
        <v>57</v>
      </c>
      <c r="G72" s="52">
        <v>58</v>
      </c>
      <c r="H72" s="52">
        <v>58</v>
      </c>
      <c r="I72" s="52">
        <v>57</v>
      </c>
    </row>
    <row r="73" spans="1:9" s="42" customFormat="1" ht="12.75" customHeight="1">
      <c r="A73" s="50" t="s">
        <v>213</v>
      </c>
      <c r="B73" s="51"/>
      <c r="C73" s="52">
        <v>395</v>
      </c>
      <c r="D73" s="52">
        <v>60</v>
      </c>
      <c r="E73" s="52">
        <v>60</v>
      </c>
      <c r="F73" s="52">
        <v>15</v>
      </c>
      <c r="G73" s="52">
        <v>15</v>
      </c>
      <c r="H73" s="52">
        <v>15</v>
      </c>
      <c r="I73" s="52">
        <v>15</v>
      </c>
    </row>
    <row r="74" spans="1:9" s="42" customFormat="1" ht="42" customHeight="1">
      <c r="A74" s="50" t="s">
        <v>243</v>
      </c>
      <c r="B74" s="51"/>
      <c r="C74" s="52"/>
      <c r="D74" s="52"/>
      <c r="E74" s="52">
        <v>80</v>
      </c>
      <c r="F74" s="52">
        <v>0</v>
      </c>
      <c r="G74" s="52">
        <v>0</v>
      </c>
      <c r="H74" s="52">
        <v>40</v>
      </c>
      <c r="I74" s="52">
        <v>40</v>
      </c>
    </row>
    <row r="75" spans="1:9" s="42" customFormat="1" ht="11.25">
      <c r="A75" s="50" t="s">
        <v>187</v>
      </c>
      <c r="B75" s="51"/>
      <c r="C75" s="52"/>
      <c r="D75" s="52">
        <v>290</v>
      </c>
      <c r="E75" s="52">
        <v>290</v>
      </c>
      <c r="F75" s="52">
        <v>72</v>
      </c>
      <c r="G75" s="52">
        <v>73</v>
      </c>
      <c r="H75" s="52">
        <v>72</v>
      </c>
      <c r="I75" s="52">
        <v>73</v>
      </c>
    </row>
    <row r="76" spans="1:9" s="42" customFormat="1" ht="11.25">
      <c r="A76" s="61" t="s">
        <v>45</v>
      </c>
      <c r="B76" s="51">
        <v>1080</v>
      </c>
      <c r="C76" s="54">
        <f aca="true" t="shared" si="0" ref="C76:I76">C77+C78+C79+C80+C81+C82+C83+C84</f>
        <v>74721</v>
      </c>
      <c r="D76" s="54">
        <v>69135</v>
      </c>
      <c r="E76" s="54">
        <f>E77+E78+E79+E80+E81+E82+E83+E84</f>
        <v>69194</v>
      </c>
      <c r="F76" s="54">
        <f t="shared" si="0"/>
        <v>17191</v>
      </c>
      <c r="G76" s="54">
        <f t="shared" si="0"/>
        <v>17480</v>
      </c>
      <c r="H76" s="54">
        <f t="shared" si="0"/>
        <v>17323</v>
      </c>
      <c r="I76" s="54">
        <f t="shared" si="0"/>
        <v>17200</v>
      </c>
    </row>
    <row r="77" spans="1:9" s="42" customFormat="1" ht="11.25">
      <c r="A77" s="50" t="s">
        <v>11</v>
      </c>
      <c r="B77" s="51"/>
      <c r="C77" s="52">
        <v>3578</v>
      </c>
      <c r="D77" s="52">
        <v>3483</v>
      </c>
      <c r="E77" s="52">
        <f>3254+223+6</f>
        <v>3483</v>
      </c>
      <c r="F77" s="52">
        <v>813</v>
      </c>
      <c r="G77" s="52">
        <f>814+223+6</f>
        <v>1043</v>
      </c>
      <c r="H77" s="52">
        <v>814</v>
      </c>
      <c r="I77" s="52">
        <v>813</v>
      </c>
    </row>
    <row r="78" spans="1:9" s="42" customFormat="1" ht="11.25">
      <c r="A78" s="50" t="s">
        <v>12</v>
      </c>
      <c r="B78" s="51"/>
      <c r="C78" s="52">
        <v>4611</v>
      </c>
      <c r="D78" s="52">
        <v>6119</v>
      </c>
      <c r="E78" s="52">
        <v>6119</v>
      </c>
      <c r="F78" s="52">
        <v>1528</v>
      </c>
      <c r="G78" s="52">
        <v>1530</v>
      </c>
      <c r="H78" s="52">
        <v>1530</v>
      </c>
      <c r="I78" s="52">
        <v>1531</v>
      </c>
    </row>
    <row r="79" spans="1:9" s="42" customFormat="1" ht="11.25">
      <c r="A79" s="50" t="s">
        <v>13</v>
      </c>
      <c r="B79" s="51"/>
      <c r="C79" s="52">
        <v>3029</v>
      </c>
      <c r="D79" s="52">
        <v>6091</v>
      </c>
      <c r="E79" s="52">
        <f>6090-E53+35</f>
        <v>6091</v>
      </c>
      <c r="F79" s="52">
        <v>1523</v>
      </c>
      <c r="G79" s="52">
        <v>1522</v>
      </c>
      <c r="H79" s="52">
        <v>1523</v>
      </c>
      <c r="I79" s="52">
        <v>1523</v>
      </c>
    </row>
    <row r="80" spans="1:9" s="42" customFormat="1" ht="11.25">
      <c r="A80" s="50" t="s">
        <v>14</v>
      </c>
      <c r="B80" s="51"/>
      <c r="C80" s="52">
        <v>25557</v>
      </c>
      <c r="D80" s="52">
        <v>29827</v>
      </c>
      <c r="E80" s="52">
        <v>29827</v>
      </c>
      <c r="F80" s="52">
        <v>7457</v>
      </c>
      <c r="G80" s="52">
        <v>7457</v>
      </c>
      <c r="H80" s="52">
        <v>7457</v>
      </c>
      <c r="I80" s="52">
        <v>7456</v>
      </c>
    </row>
    <row r="81" spans="1:9" s="42" customFormat="1" ht="11.25">
      <c r="A81" s="50" t="s">
        <v>15</v>
      </c>
      <c r="B81" s="51"/>
      <c r="C81" s="52">
        <v>5507</v>
      </c>
      <c r="D81" s="52">
        <v>6562</v>
      </c>
      <c r="E81" s="52">
        <f>F81+G81+H81+I81</f>
        <v>6562</v>
      </c>
      <c r="F81" s="52">
        <v>1640</v>
      </c>
      <c r="G81" s="52">
        <v>1641</v>
      </c>
      <c r="H81" s="52">
        <v>1641</v>
      </c>
      <c r="I81" s="52">
        <v>1640</v>
      </c>
    </row>
    <row r="82" spans="1:9" s="42" customFormat="1" ht="52.5">
      <c r="A82" s="50" t="s">
        <v>244</v>
      </c>
      <c r="B82" s="51"/>
      <c r="C82" s="52">
        <v>22161</v>
      </c>
      <c r="D82" s="52">
        <v>6751</v>
      </c>
      <c r="E82" s="52">
        <f>6751+31</f>
        <v>6782</v>
      </c>
      <c r="F82" s="52">
        <v>1688</v>
      </c>
      <c r="G82" s="52">
        <v>1688</v>
      </c>
      <c r="H82" s="52">
        <f>1688+31</f>
        <v>1719</v>
      </c>
      <c r="I82" s="52">
        <v>1687</v>
      </c>
    </row>
    <row r="83" spans="1:9" s="42" customFormat="1" ht="11.25" customHeight="1">
      <c r="A83" s="50" t="s">
        <v>17</v>
      </c>
      <c r="B83" s="51"/>
      <c r="C83" s="52">
        <v>9201</v>
      </c>
      <c r="D83" s="52">
        <v>9113</v>
      </c>
      <c r="E83" s="52">
        <v>9113</v>
      </c>
      <c r="F83" s="52">
        <v>2279</v>
      </c>
      <c r="G83" s="52">
        <v>2278</v>
      </c>
      <c r="H83" s="52">
        <v>2278</v>
      </c>
      <c r="I83" s="52">
        <v>2278</v>
      </c>
    </row>
    <row r="84" spans="1:9" s="42" customFormat="1" ht="11.25">
      <c r="A84" s="50" t="s">
        <v>194</v>
      </c>
      <c r="B84" s="53"/>
      <c r="C84" s="54">
        <v>1077</v>
      </c>
      <c r="D84" s="52">
        <v>1189</v>
      </c>
      <c r="E84" s="52">
        <f>1380-245+54+21+7</f>
        <v>1217</v>
      </c>
      <c r="F84" s="52">
        <f>345-82</f>
        <v>263</v>
      </c>
      <c r="G84" s="52">
        <f>345-51+27</f>
        <v>321</v>
      </c>
      <c r="H84" s="52">
        <f>341-35+27+21+7</f>
        <v>361</v>
      </c>
      <c r="I84" s="52">
        <f>349-77</f>
        <v>272</v>
      </c>
    </row>
    <row r="85" spans="1:9" s="42" customFormat="1" ht="11.25">
      <c r="A85" s="97" t="s">
        <v>46</v>
      </c>
      <c r="B85" s="53">
        <v>1100</v>
      </c>
      <c r="C85" s="54"/>
      <c r="D85" s="54"/>
      <c r="E85" s="54"/>
      <c r="F85" s="54"/>
      <c r="G85" s="54"/>
      <c r="H85" s="54"/>
      <c r="I85" s="54"/>
    </row>
    <row r="86" spans="1:9" s="42" customFormat="1" ht="11.25">
      <c r="A86" s="50" t="s">
        <v>47</v>
      </c>
      <c r="B86" s="51">
        <v>1110</v>
      </c>
      <c r="C86" s="52"/>
      <c r="D86" s="52"/>
      <c r="E86" s="52"/>
      <c r="F86" s="52"/>
      <c r="G86" s="52"/>
      <c r="H86" s="52"/>
      <c r="I86" s="52"/>
    </row>
    <row r="87" spans="1:9" s="42" customFormat="1" ht="16.5" customHeight="1">
      <c r="A87" s="50" t="s">
        <v>48</v>
      </c>
      <c r="B87" s="51">
        <v>1120</v>
      </c>
      <c r="C87" s="52"/>
      <c r="D87" s="52"/>
      <c r="E87" s="52"/>
      <c r="F87" s="52"/>
      <c r="G87" s="52"/>
      <c r="H87" s="52"/>
      <c r="I87" s="52"/>
    </row>
    <row r="88" spans="1:9" s="42" customFormat="1" ht="11.25">
      <c r="A88" s="50" t="s">
        <v>49</v>
      </c>
      <c r="B88" s="51">
        <v>1130</v>
      </c>
      <c r="C88" s="52"/>
      <c r="D88" s="52"/>
      <c r="E88" s="52"/>
      <c r="F88" s="52"/>
      <c r="G88" s="52"/>
      <c r="H88" s="52"/>
      <c r="I88" s="52"/>
    </row>
    <row r="89" spans="1:9" s="42" customFormat="1" ht="15.75" customHeight="1">
      <c r="A89" s="50" t="s">
        <v>50</v>
      </c>
      <c r="B89" s="51">
        <v>1140</v>
      </c>
      <c r="C89" s="52"/>
      <c r="D89" s="52"/>
      <c r="E89" s="52"/>
      <c r="F89" s="52"/>
      <c r="G89" s="52"/>
      <c r="H89" s="52"/>
      <c r="I89" s="52"/>
    </row>
    <row r="90" spans="1:9" s="42" customFormat="1" ht="11.25">
      <c r="A90" s="50" t="s">
        <v>153</v>
      </c>
      <c r="B90" s="51">
        <v>1150</v>
      </c>
      <c r="C90" s="52">
        <f>C91+C92</f>
        <v>6439</v>
      </c>
      <c r="D90" s="52">
        <v>9121</v>
      </c>
      <c r="E90" s="52">
        <f>E91+E92</f>
        <v>9121</v>
      </c>
      <c r="F90" s="52">
        <f>F91+F92</f>
        <v>2281</v>
      </c>
      <c r="G90" s="52">
        <f>G91+G92</f>
        <v>2280</v>
      </c>
      <c r="H90" s="52">
        <f>H91+H92</f>
        <v>2280</v>
      </c>
      <c r="I90" s="52">
        <f>I91+I92</f>
        <v>2280</v>
      </c>
    </row>
    <row r="91" spans="1:9" s="42" customFormat="1" ht="14.25" customHeight="1">
      <c r="A91" s="50" t="s">
        <v>193</v>
      </c>
      <c r="B91" s="51"/>
      <c r="C91" s="52">
        <v>6422</v>
      </c>
      <c r="D91" s="52">
        <v>9113</v>
      </c>
      <c r="E91" s="52">
        <v>9113</v>
      </c>
      <c r="F91" s="52">
        <v>2279</v>
      </c>
      <c r="G91" s="52">
        <v>2278</v>
      </c>
      <c r="H91" s="52">
        <v>2278</v>
      </c>
      <c r="I91" s="52">
        <v>2278</v>
      </c>
    </row>
    <row r="92" spans="1:9" s="42" customFormat="1" ht="14.25" customHeight="1">
      <c r="A92" s="50" t="s">
        <v>204</v>
      </c>
      <c r="B92" s="51"/>
      <c r="C92" s="52">
        <v>17</v>
      </c>
      <c r="D92" s="52">
        <v>8</v>
      </c>
      <c r="E92" s="52">
        <v>8</v>
      </c>
      <c r="F92" s="52">
        <v>2</v>
      </c>
      <c r="G92" s="52">
        <v>2</v>
      </c>
      <c r="H92" s="52">
        <v>2</v>
      </c>
      <c r="I92" s="52">
        <v>2</v>
      </c>
    </row>
    <row r="93" spans="1:9" s="42" customFormat="1" ht="11.25">
      <c r="A93" s="50" t="s">
        <v>18</v>
      </c>
      <c r="B93" s="51">
        <v>1160</v>
      </c>
      <c r="C93" s="52"/>
      <c r="D93" s="52"/>
      <c r="E93" s="52"/>
      <c r="F93" s="52"/>
      <c r="G93" s="52"/>
      <c r="H93" s="52"/>
      <c r="I93" s="52"/>
    </row>
    <row r="94" spans="1:9" s="42" customFormat="1" ht="15" customHeight="1">
      <c r="A94" s="97" t="s">
        <v>51</v>
      </c>
      <c r="B94" s="53">
        <v>1170</v>
      </c>
      <c r="C94" s="54">
        <f>C90+C67-C76-C20</f>
        <v>268</v>
      </c>
      <c r="D94" s="54">
        <v>151</v>
      </c>
      <c r="E94" s="54">
        <f>E90+E67-E76-E20</f>
        <v>151</v>
      </c>
      <c r="F94" s="52">
        <f>F90+F67-F76-F20</f>
        <v>38</v>
      </c>
      <c r="G94" s="52">
        <f>G90+G67-G76-G20</f>
        <v>39</v>
      </c>
      <c r="H94" s="52">
        <f>H90+H67-H76-H20</f>
        <v>39</v>
      </c>
      <c r="I94" s="52">
        <f>I90+I67-I76-I20</f>
        <v>35</v>
      </c>
    </row>
    <row r="95" spans="1:9" s="42" customFormat="1" ht="12.75" customHeight="1">
      <c r="A95" s="50" t="s">
        <v>52</v>
      </c>
      <c r="B95" s="100">
        <v>1180</v>
      </c>
      <c r="C95" s="52">
        <v>48</v>
      </c>
      <c r="D95" s="52">
        <v>27</v>
      </c>
      <c r="E95" s="52">
        <v>27</v>
      </c>
      <c r="F95" s="52">
        <v>7</v>
      </c>
      <c r="G95" s="52">
        <v>7</v>
      </c>
      <c r="H95" s="52">
        <v>7</v>
      </c>
      <c r="I95" s="52">
        <v>6</v>
      </c>
    </row>
    <row r="96" spans="1:9" s="42" customFormat="1" ht="11.25">
      <c r="A96" s="50" t="s">
        <v>53</v>
      </c>
      <c r="B96" s="100">
        <v>1181</v>
      </c>
      <c r="C96" s="52"/>
      <c r="D96" s="52"/>
      <c r="E96" s="52"/>
      <c r="F96" s="52"/>
      <c r="G96" s="52"/>
      <c r="H96" s="52"/>
      <c r="I96" s="52"/>
    </row>
    <row r="97" spans="1:9" s="42" customFormat="1" ht="12.75" customHeight="1">
      <c r="A97" s="97" t="s">
        <v>54</v>
      </c>
      <c r="B97" s="53">
        <v>1200</v>
      </c>
      <c r="C97" s="52">
        <f aca="true" t="shared" si="1" ref="C97:I97">C94-C95</f>
        <v>220</v>
      </c>
      <c r="D97" s="52">
        <v>124</v>
      </c>
      <c r="E97" s="52">
        <f>E94-E95</f>
        <v>124</v>
      </c>
      <c r="F97" s="52">
        <f t="shared" si="1"/>
        <v>31</v>
      </c>
      <c r="G97" s="52">
        <f t="shared" si="1"/>
        <v>32</v>
      </c>
      <c r="H97" s="52">
        <f t="shared" si="1"/>
        <v>32</v>
      </c>
      <c r="I97" s="52">
        <f t="shared" si="1"/>
        <v>29</v>
      </c>
    </row>
    <row r="98" spans="1:9" s="42" customFormat="1" ht="11.25">
      <c r="A98" s="50" t="s">
        <v>55</v>
      </c>
      <c r="B98" s="99">
        <v>1201</v>
      </c>
      <c r="C98" s="52"/>
      <c r="D98" s="52"/>
      <c r="E98" s="52"/>
      <c r="F98" s="52"/>
      <c r="G98" s="52"/>
      <c r="H98" s="52"/>
      <c r="I98" s="52"/>
    </row>
    <row r="99" spans="1:9" s="42" customFormat="1" ht="11.25">
      <c r="A99" s="50" t="s">
        <v>56</v>
      </c>
      <c r="B99" s="99">
        <v>1202</v>
      </c>
      <c r="C99" s="52"/>
      <c r="D99" s="52"/>
      <c r="E99" s="52"/>
      <c r="F99" s="52"/>
      <c r="G99" s="52"/>
      <c r="H99" s="52"/>
      <c r="I99" s="52"/>
    </row>
    <row r="100" spans="1:9" s="42" customFormat="1" ht="11.25">
      <c r="A100" s="97" t="s">
        <v>57</v>
      </c>
      <c r="B100" s="51">
        <v>1210</v>
      </c>
      <c r="C100" s="54">
        <f aca="true" t="shared" si="2" ref="C100:I100">C90+C67</f>
        <v>80662</v>
      </c>
      <c r="D100" s="54">
        <v>76009</v>
      </c>
      <c r="E100" s="54">
        <f t="shared" si="2"/>
        <v>76068</v>
      </c>
      <c r="F100" s="54">
        <f t="shared" si="2"/>
        <v>18930</v>
      </c>
      <c r="G100" s="54">
        <f t="shared" si="2"/>
        <v>19189</v>
      </c>
      <c r="H100" s="54">
        <f t="shared" si="2"/>
        <v>19017</v>
      </c>
      <c r="I100" s="54">
        <f t="shared" si="2"/>
        <v>18932</v>
      </c>
    </row>
    <row r="101" spans="1:9" s="42" customFormat="1" ht="11.25">
      <c r="A101" s="97" t="s">
        <v>58</v>
      </c>
      <c r="B101" s="51">
        <v>1220</v>
      </c>
      <c r="C101" s="54">
        <f aca="true" t="shared" si="3" ref="C101:I101">C76+C20</f>
        <v>80394</v>
      </c>
      <c r="D101" s="54">
        <v>75858</v>
      </c>
      <c r="E101" s="54">
        <f>E76+E20</f>
        <v>75917</v>
      </c>
      <c r="F101" s="54">
        <f t="shared" si="3"/>
        <v>18892</v>
      </c>
      <c r="G101" s="54">
        <f t="shared" si="3"/>
        <v>19150</v>
      </c>
      <c r="H101" s="54">
        <f t="shared" si="3"/>
        <v>18978</v>
      </c>
      <c r="I101" s="54">
        <f t="shared" si="3"/>
        <v>18897</v>
      </c>
    </row>
    <row r="102" spans="1:9" s="42" customFormat="1" ht="12" customHeight="1">
      <c r="A102" s="165" t="s">
        <v>154</v>
      </c>
      <c r="B102" s="165"/>
      <c r="C102" s="165"/>
      <c r="D102" s="165"/>
      <c r="E102" s="165"/>
      <c r="F102" s="165"/>
      <c r="G102" s="165"/>
      <c r="H102" s="165"/>
      <c r="I102" s="165"/>
    </row>
    <row r="103" spans="1:9" s="42" customFormat="1" ht="11.25">
      <c r="A103" s="62" t="s">
        <v>155</v>
      </c>
      <c r="B103" s="51">
        <v>1300</v>
      </c>
      <c r="C103" s="52">
        <f>C104+C105</f>
        <v>33495</v>
      </c>
      <c r="D103" s="52">
        <v>22478</v>
      </c>
      <c r="E103" s="52">
        <f>E104+E105</f>
        <v>22509</v>
      </c>
      <c r="F103" s="52">
        <f>F104+F105</f>
        <v>5561</v>
      </c>
      <c r="G103" s="52">
        <f>G104+G105</f>
        <v>5791</v>
      </c>
      <c r="H103" s="52">
        <f>H104+H105</f>
        <v>5594</v>
      </c>
      <c r="I103" s="52">
        <f>I104+I105</f>
        <v>5563</v>
      </c>
    </row>
    <row r="104" spans="1:9" s="42" customFormat="1" ht="21">
      <c r="A104" s="50" t="s">
        <v>200</v>
      </c>
      <c r="B104" s="63">
        <v>1301</v>
      </c>
      <c r="C104" s="52">
        <v>25812</v>
      </c>
      <c r="D104" s="52">
        <v>10234</v>
      </c>
      <c r="E104" s="52">
        <f>E77++E82</f>
        <v>10265</v>
      </c>
      <c r="F104" s="52">
        <f>F77++F82</f>
        <v>2501</v>
      </c>
      <c r="G104" s="52">
        <f>G77++G82</f>
        <v>2731</v>
      </c>
      <c r="H104" s="52">
        <f>H77++H82</f>
        <v>2533</v>
      </c>
      <c r="I104" s="52">
        <f>I77++I82</f>
        <v>2500</v>
      </c>
    </row>
    <row r="105" spans="1:9" s="42" customFormat="1" ht="11.25">
      <c r="A105" s="50" t="s">
        <v>156</v>
      </c>
      <c r="B105" s="63">
        <v>1302</v>
      </c>
      <c r="C105" s="52">
        <v>7683</v>
      </c>
      <c r="D105" s="52">
        <v>12244</v>
      </c>
      <c r="E105" s="52">
        <f>E79+E78+E53+E21</f>
        <v>12244</v>
      </c>
      <c r="F105" s="52">
        <f>F78+F79+F53+F21</f>
        <v>3060</v>
      </c>
      <c r="G105" s="52">
        <f>G78+G79+G53+G21</f>
        <v>3060</v>
      </c>
      <c r="H105" s="52">
        <f>H78+H79+H53+H21</f>
        <v>3061</v>
      </c>
      <c r="I105" s="52">
        <f>I78+I79+I53+I21</f>
        <v>3063</v>
      </c>
    </row>
    <row r="106" spans="1:9" s="42" customFormat="1" ht="11.25">
      <c r="A106" s="50" t="s">
        <v>14</v>
      </c>
      <c r="B106" s="64">
        <v>1310</v>
      </c>
      <c r="C106" s="52">
        <v>29976</v>
      </c>
      <c r="D106" s="52">
        <v>34969</v>
      </c>
      <c r="E106" s="52">
        <f aca="true" t="shared" si="4" ref="E106:I107">E80+E28</f>
        <v>34969</v>
      </c>
      <c r="F106" s="52">
        <f t="shared" si="4"/>
        <v>8743</v>
      </c>
      <c r="G106" s="52">
        <f t="shared" si="4"/>
        <v>8742</v>
      </c>
      <c r="H106" s="52">
        <f t="shared" si="4"/>
        <v>8743</v>
      </c>
      <c r="I106" s="52">
        <f t="shared" si="4"/>
        <v>8741</v>
      </c>
    </row>
    <row r="107" spans="1:9" s="42" customFormat="1" ht="11.25">
      <c r="A107" s="50" t="s">
        <v>15</v>
      </c>
      <c r="B107" s="64">
        <v>1320</v>
      </c>
      <c r="C107" s="52">
        <v>6469</v>
      </c>
      <c r="D107" s="52">
        <v>7693</v>
      </c>
      <c r="E107" s="52">
        <f t="shared" si="4"/>
        <v>7693</v>
      </c>
      <c r="F107" s="52">
        <f t="shared" si="4"/>
        <v>1923</v>
      </c>
      <c r="G107" s="52">
        <f t="shared" si="4"/>
        <v>1924</v>
      </c>
      <c r="H107" s="52">
        <f t="shared" si="4"/>
        <v>1924</v>
      </c>
      <c r="I107" s="52">
        <f t="shared" si="4"/>
        <v>1922</v>
      </c>
    </row>
    <row r="108" spans="1:9" s="42" customFormat="1" ht="11.25">
      <c r="A108" s="50" t="s">
        <v>157</v>
      </c>
      <c r="B108" s="64">
        <v>1330</v>
      </c>
      <c r="C108" s="52">
        <v>9227</v>
      </c>
      <c r="D108" s="52">
        <v>9138</v>
      </c>
      <c r="E108" s="52">
        <f>E83+E30</f>
        <v>9138</v>
      </c>
      <c r="F108" s="52">
        <f>F83+F30</f>
        <v>2285</v>
      </c>
      <c r="G108" s="52">
        <f>G83+G30</f>
        <v>2284</v>
      </c>
      <c r="H108" s="52">
        <f>H83+H30</f>
        <v>2284</v>
      </c>
      <c r="I108" s="52">
        <f>I83+I30</f>
        <v>2285</v>
      </c>
    </row>
    <row r="109" spans="1:9" s="42" customFormat="1" ht="11.25">
      <c r="A109" s="50" t="s">
        <v>158</v>
      </c>
      <c r="B109" s="64">
        <v>1340</v>
      </c>
      <c r="C109" s="118">
        <v>1227</v>
      </c>
      <c r="D109" s="52">
        <v>1580</v>
      </c>
      <c r="E109" s="52">
        <f>E84+E42-E53+E39+E35+E27+E26</f>
        <v>1608</v>
      </c>
      <c r="F109" s="52">
        <f>F84+F42-F53+F39+F35+F27+F26</f>
        <v>380</v>
      </c>
      <c r="G109" s="52">
        <f>G84+G42-G53+G39+G35+G27+G26</f>
        <v>409</v>
      </c>
      <c r="H109" s="52">
        <f>H84+H42-H53+H39+H35+H27+H26</f>
        <v>433</v>
      </c>
      <c r="I109" s="52">
        <f>I84+I42-I53+I39+I35+I27+I26</f>
        <v>386</v>
      </c>
    </row>
    <row r="110" spans="1:9" s="42" customFormat="1" ht="11.25">
      <c r="A110" s="97" t="s">
        <v>159</v>
      </c>
      <c r="B110" s="65">
        <v>1350</v>
      </c>
      <c r="C110" s="119">
        <f aca="true" t="shared" si="5" ref="C110:I110">C103+C106+C107+C108+C109</f>
        <v>80394</v>
      </c>
      <c r="D110" s="119">
        <v>75858</v>
      </c>
      <c r="E110" s="119">
        <f t="shared" si="5"/>
        <v>75917</v>
      </c>
      <c r="F110" s="119">
        <f t="shared" si="5"/>
        <v>18892</v>
      </c>
      <c r="G110" s="119">
        <f t="shared" si="5"/>
        <v>19150</v>
      </c>
      <c r="H110" s="119">
        <f t="shared" si="5"/>
        <v>18978</v>
      </c>
      <c r="I110" s="119">
        <f t="shared" si="5"/>
        <v>18897</v>
      </c>
    </row>
    <row r="111" spans="1:9" ht="1.5" customHeight="1">
      <c r="A111" s="34"/>
      <c r="B111" s="34"/>
      <c r="C111" s="38"/>
      <c r="D111" s="38"/>
      <c r="E111" s="38"/>
      <c r="F111" s="34"/>
      <c r="G111" s="34"/>
      <c r="H111" s="34"/>
      <c r="I111" s="34"/>
    </row>
    <row r="112" spans="1:9" ht="15">
      <c r="A112" s="166" t="s">
        <v>228</v>
      </c>
      <c r="B112" s="167"/>
      <c r="C112" s="163"/>
      <c r="D112" s="164"/>
      <c r="E112" s="168" t="s">
        <v>197</v>
      </c>
      <c r="F112" s="169"/>
      <c r="G112" s="169"/>
      <c r="H112" s="169"/>
      <c r="I112" s="169"/>
    </row>
    <row r="113" spans="1:9" ht="15">
      <c r="A113" s="34" t="s">
        <v>190</v>
      </c>
      <c r="B113" s="34"/>
      <c r="C113" s="163" t="s">
        <v>85</v>
      </c>
      <c r="D113" s="164"/>
      <c r="E113" s="170" t="s">
        <v>198</v>
      </c>
      <c r="F113" s="171"/>
      <c r="G113" s="171"/>
      <c r="H113" s="171"/>
      <c r="I113" s="171"/>
    </row>
  </sheetData>
  <sheetProtection/>
  <mergeCells count="15">
    <mergeCell ref="C113:D113"/>
    <mergeCell ref="A102:I102"/>
    <mergeCell ref="A112:B112"/>
    <mergeCell ref="C112:D112"/>
    <mergeCell ref="E112:I112"/>
    <mergeCell ref="E113:I113"/>
    <mergeCell ref="A1:I1"/>
    <mergeCell ref="G2:I2"/>
    <mergeCell ref="A3:I3"/>
    <mergeCell ref="A5:A6"/>
    <mergeCell ref="B5:B6"/>
    <mergeCell ref="C5:C6"/>
    <mergeCell ref="D5:D6"/>
    <mergeCell ref="F5:I5"/>
    <mergeCell ref="E5:E6"/>
  </mergeCells>
  <printOptions/>
  <pageMargins left="1.1811023622047243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T43"/>
  <sheetViews>
    <sheetView zoomScale="130" zoomScaleNormal="130" zoomScalePageLayoutView="0" workbookViewId="0" topLeftCell="A1">
      <selection activeCell="J1" sqref="J1:U16384"/>
    </sheetView>
  </sheetViews>
  <sheetFormatPr defaultColWidth="9.140625" defaultRowHeight="12.75"/>
  <cols>
    <col min="1" max="1" width="33.00390625" style="40" customWidth="1"/>
    <col min="2" max="2" width="6.00390625" style="40" customWidth="1"/>
    <col min="3" max="3" width="5.57421875" style="40" customWidth="1"/>
    <col min="4" max="4" width="6.28125" style="40" customWidth="1"/>
    <col min="5" max="5" width="6.57421875" style="40" customWidth="1"/>
    <col min="6" max="6" width="5.57421875" style="40" customWidth="1"/>
    <col min="7" max="7" width="5.7109375" style="40" customWidth="1"/>
    <col min="8" max="8" width="6.00390625" style="40" customWidth="1"/>
    <col min="9" max="9" width="7.00390625" style="40" customWidth="1"/>
    <col min="10" max="10" width="10.140625" style="108" hidden="1" customWidth="1"/>
    <col min="11" max="11" width="19.8515625" style="108" hidden="1" customWidth="1"/>
    <col min="12" max="15" width="7.00390625" style="108" hidden="1" customWidth="1"/>
    <col min="16" max="19" width="7.00390625" style="45" hidden="1" customWidth="1"/>
    <col min="20" max="21" width="0" style="45" hidden="1" customWidth="1"/>
    <col min="22" max="16384" width="9.140625" style="45" customWidth="1"/>
  </cols>
  <sheetData>
    <row r="1" spans="1:9" ht="14.25">
      <c r="A1" s="34"/>
      <c r="B1" s="34"/>
      <c r="C1" s="34"/>
      <c r="D1" s="34"/>
      <c r="E1" s="34"/>
      <c r="F1" s="34"/>
      <c r="G1" s="175" t="s">
        <v>142</v>
      </c>
      <c r="H1" s="175"/>
      <c r="I1" s="175"/>
    </row>
    <row r="2" spans="1:9" ht="14.25">
      <c r="A2" s="176" t="s">
        <v>59</v>
      </c>
      <c r="B2" s="176"/>
      <c r="C2" s="176"/>
      <c r="D2" s="176"/>
      <c r="E2" s="176"/>
      <c r="F2" s="176"/>
      <c r="G2" s="176"/>
      <c r="H2" s="176"/>
      <c r="I2" s="176"/>
    </row>
    <row r="3" spans="1:9" ht="7.5" customHeight="1">
      <c r="A3" s="43"/>
      <c r="B3" s="43"/>
      <c r="C3" s="43"/>
      <c r="D3" s="43"/>
      <c r="E3" s="43"/>
      <c r="F3" s="43"/>
      <c r="G3" s="43"/>
      <c r="H3" s="43"/>
      <c r="I3" s="43"/>
    </row>
    <row r="4" spans="1:15" s="75" customFormat="1" ht="11.25" customHeight="1">
      <c r="A4" s="161" t="s">
        <v>1</v>
      </c>
      <c r="B4" s="177" t="s">
        <v>2</v>
      </c>
      <c r="C4" s="162" t="s">
        <v>246</v>
      </c>
      <c r="D4" s="162" t="s">
        <v>239</v>
      </c>
      <c r="E4" s="162" t="s">
        <v>240</v>
      </c>
      <c r="F4" s="162" t="s">
        <v>3</v>
      </c>
      <c r="G4" s="162"/>
      <c r="H4" s="162"/>
      <c r="I4" s="162"/>
      <c r="J4" s="109"/>
      <c r="K4" s="109"/>
      <c r="L4" s="109"/>
      <c r="M4" s="109"/>
      <c r="N4" s="109"/>
      <c r="O4" s="109"/>
    </row>
    <row r="5" spans="1:15" s="75" customFormat="1" ht="51.75" customHeight="1">
      <c r="A5" s="161"/>
      <c r="B5" s="177"/>
      <c r="C5" s="162"/>
      <c r="D5" s="162"/>
      <c r="E5" s="162"/>
      <c r="F5" s="104" t="s">
        <v>4</v>
      </c>
      <c r="G5" s="104" t="s">
        <v>5</v>
      </c>
      <c r="H5" s="104" t="s">
        <v>6</v>
      </c>
      <c r="I5" s="104" t="s">
        <v>7</v>
      </c>
      <c r="J5" s="109"/>
      <c r="K5" s="109"/>
      <c r="L5" s="109"/>
      <c r="M5" s="109"/>
      <c r="N5" s="109"/>
      <c r="O5" s="109"/>
    </row>
    <row r="6" spans="1:15" s="75" customFormat="1" ht="8.25" customHeight="1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66">
        <v>7</v>
      </c>
      <c r="H6" s="66">
        <v>8</v>
      </c>
      <c r="I6" s="66">
        <v>9</v>
      </c>
      <c r="J6" s="109"/>
      <c r="K6" s="109"/>
      <c r="L6" s="109"/>
      <c r="M6" s="109"/>
      <c r="N6" s="109"/>
      <c r="O6" s="109"/>
    </row>
    <row r="7" spans="1:9" ht="12" customHeight="1">
      <c r="A7" s="174" t="s">
        <v>60</v>
      </c>
      <c r="B7" s="174"/>
      <c r="C7" s="174"/>
      <c r="D7" s="174"/>
      <c r="E7" s="174"/>
      <c r="F7" s="174"/>
      <c r="G7" s="174"/>
      <c r="H7" s="174"/>
      <c r="I7" s="174"/>
    </row>
    <row r="8" spans="1:15" ht="26.25" customHeight="1">
      <c r="A8" s="67" t="s">
        <v>61</v>
      </c>
      <c r="B8" s="99">
        <v>2000</v>
      </c>
      <c r="C8" s="55">
        <v>133</v>
      </c>
      <c r="D8" s="55">
        <v>26</v>
      </c>
      <c r="E8" s="55">
        <v>26</v>
      </c>
      <c r="F8" s="55">
        <v>26</v>
      </c>
      <c r="G8" s="55">
        <v>49</v>
      </c>
      <c r="H8" s="55">
        <v>21</v>
      </c>
      <c r="I8" s="55">
        <v>18</v>
      </c>
      <c r="J8" s="110">
        <f>D8-E8</f>
        <v>0</v>
      </c>
      <c r="K8" s="108">
        <v>124</v>
      </c>
      <c r="L8" s="108">
        <v>31</v>
      </c>
      <c r="M8" s="108">
        <v>32</v>
      </c>
      <c r="N8" s="108">
        <v>32</v>
      </c>
      <c r="O8" s="108">
        <v>29</v>
      </c>
    </row>
    <row r="9" spans="1:15" ht="25.5" customHeight="1">
      <c r="A9" s="67" t="s">
        <v>62</v>
      </c>
      <c r="B9" s="99">
        <v>2010</v>
      </c>
      <c r="C9" s="55">
        <v>33</v>
      </c>
      <c r="D9" s="55">
        <v>18</v>
      </c>
      <c r="E9" s="55">
        <v>18</v>
      </c>
      <c r="F9" s="55">
        <v>4</v>
      </c>
      <c r="G9" s="55">
        <v>5</v>
      </c>
      <c r="H9" s="55">
        <v>5</v>
      </c>
      <c r="I9" s="55">
        <v>4</v>
      </c>
      <c r="J9" s="110">
        <f aca="true" t="shared" si="0" ref="J9:J39">D9-E9</f>
        <v>0</v>
      </c>
      <c r="L9" s="108">
        <v>4</v>
      </c>
      <c r="M9" s="108">
        <v>5</v>
      </c>
      <c r="N9" s="108">
        <v>5</v>
      </c>
      <c r="O9" s="108">
        <v>4</v>
      </c>
    </row>
    <row r="10" spans="1:14" ht="10.5" customHeight="1">
      <c r="A10" s="67" t="s">
        <v>63</v>
      </c>
      <c r="B10" s="99">
        <v>2030</v>
      </c>
      <c r="C10" s="55"/>
      <c r="D10" s="55"/>
      <c r="E10" s="55"/>
      <c r="F10" s="55"/>
      <c r="G10" s="55"/>
      <c r="H10" s="55"/>
      <c r="I10" s="55"/>
      <c r="J10" s="110">
        <f t="shared" si="0"/>
        <v>0</v>
      </c>
      <c r="K10" s="111"/>
      <c r="L10" s="111"/>
      <c r="M10" s="111"/>
      <c r="N10" s="111"/>
    </row>
    <row r="11" spans="1:15" ht="14.25">
      <c r="A11" s="67" t="s">
        <v>64</v>
      </c>
      <c r="B11" s="99">
        <v>2031</v>
      </c>
      <c r="C11" s="55"/>
      <c r="D11" s="55"/>
      <c r="E11" s="55"/>
      <c r="F11" s="55"/>
      <c r="G11" s="55"/>
      <c r="H11" s="55"/>
      <c r="I11" s="55"/>
      <c r="J11" s="110">
        <f t="shared" si="0"/>
        <v>0</v>
      </c>
      <c r="K11" s="108">
        <f>L11+M11+N11+O11</f>
        <v>106</v>
      </c>
      <c r="L11" s="108">
        <f>L8-L9</f>
        <v>27</v>
      </c>
      <c r="M11" s="108">
        <f>M8-M9</f>
        <v>27</v>
      </c>
      <c r="N11" s="108">
        <f>N8-N9</f>
        <v>27</v>
      </c>
      <c r="O11" s="108">
        <f>O8-O9</f>
        <v>25</v>
      </c>
    </row>
    <row r="12" spans="1:10" ht="11.25" customHeight="1">
      <c r="A12" s="67" t="s">
        <v>65</v>
      </c>
      <c r="B12" s="99">
        <v>2040</v>
      </c>
      <c r="C12" s="55"/>
      <c r="D12" s="55"/>
      <c r="E12" s="55"/>
      <c r="F12" s="55"/>
      <c r="G12" s="55"/>
      <c r="H12" s="55"/>
      <c r="I12" s="55"/>
      <c r="J12" s="110">
        <f t="shared" si="0"/>
        <v>0</v>
      </c>
    </row>
    <row r="13" spans="1:10" ht="12" customHeight="1">
      <c r="A13" s="67" t="s">
        <v>66</v>
      </c>
      <c r="B13" s="99">
        <v>2050</v>
      </c>
      <c r="C13" s="55"/>
      <c r="D13" s="55"/>
      <c r="E13" s="55"/>
      <c r="F13" s="55"/>
      <c r="G13" s="55"/>
      <c r="H13" s="55"/>
      <c r="I13" s="55"/>
      <c r="J13" s="110">
        <f t="shared" si="0"/>
        <v>0</v>
      </c>
    </row>
    <row r="14" spans="1:11" ht="12.75" customHeight="1">
      <c r="A14" s="67" t="s">
        <v>67</v>
      </c>
      <c r="B14" s="99">
        <v>2060</v>
      </c>
      <c r="C14" s="55">
        <v>233</v>
      </c>
      <c r="D14" s="55">
        <v>100</v>
      </c>
      <c r="E14" s="55">
        <v>100</v>
      </c>
      <c r="F14" s="55"/>
      <c r="G14" s="55">
        <v>50</v>
      </c>
      <c r="H14" s="55">
        <v>25</v>
      </c>
      <c r="I14" s="55">
        <v>25</v>
      </c>
      <c r="J14" s="110">
        <f t="shared" si="0"/>
        <v>0</v>
      </c>
      <c r="K14" s="112"/>
    </row>
    <row r="15" spans="1:11" ht="22.5" customHeight="1">
      <c r="A15" s="67" t="s">
        <v>237</v>
      </c>
      <c r="B15" s="99"/>
      <c r="C15" s="55">
        <v>233</v>
      </c>
      <c r="D15" s="55">
        <v>100</v>
      </c>
      <c r="E15" s="55">
        <v>100</v>
      </c>
      <c r="F15" s="55"/>
      <c r="G15" s="55">
        <v>50</v>
      </c>
      <c r="H15" s="55">
        <v>25</v>
      </c>
      <c r="I15" s="55">
        <v>25</v>
      </c>
      <c r="J15" s="110">
        <f t="shared" si="0"/>
        <v>0</v>
      </c>
      <c r="K15" s="112"/>
    </row>
    <row r="16" spans="1:11" ht="27.75" customHeight="1">
      <c r="A16" s="67" t="s">
        <v>68</v>
      </c>
      <c r="B16" s="99">
        <v>2070</v>
      </c>
      <c r="C16" s="55">
        <v>87</v>
      </c>
      <c r="D16" s="55">
        <f>26+106-D9-D14</f>
        <v>14</v>
      </c>
      <c r="E16" s="55">
        <f>26+106-E9-E14</f>
        <v>14</v>
      </c>
      <c r="F16" s="55">
        <f>F8+L11-F9</f>
        <v>49</v>
      </c>
      <c r="G16" s="55">
        <f>G8+27-G9-G14</f>
        <v>21</v>
      </c>
      <c r="H16" s="55">
        <f>H8+N11-H9-H14</f>
        <v>18</v>
      </c>
      <c r="I16" s="55">
        <f>I8+O11-I9-I14</f>
        <v>14</v>
      </c>
      <c r="J16" s="110">
        <f t="shared" si="0"/>
        <v>0</v>
      </c>
      <c r="K16" s="112"/>
    </row>
    <row r="17" spans="1:10" ht="14.25">
      <c r="A17" s="174" t="s">
        <v>69</v>
      </c>
      <c r="B17" s="174"/>
      <c r="C17" s="174"/>
      <c r="D17" s="174"/>
      <c r="E17" s="174"/>
      <c r="F17" s="174"/>
      <c r="G17" s="174"/>
      <c r="H17" s="174"/>
      <c r="I17" s="174"/>
      <c r="J17" s="110">
        <f t="shared" si="0"/>
        <v>0</v>
      </c>
    </row>
    <row r="18" spans="1:10" ht="33" customHeight="1">
      <c r="A18" s="102" t="s">
        <v>70</v>
      </c>
      <c r="B18" s="68">
        <v>2110</v>
      </c>
      <c r="C18" s="69">
        <f aca="true" t="shared" si="1" ref="C18:I18">C24</f>
        <v>453</v>
      </c>
      <c r="D18" s="69">
        <v>525</v>
      </c>
      <c r="E18" s="69">
        <f t="shared" si="1"/>
        <v>525</v>
      </c>
      <c r="F18" s="69">
        <f t="shared" si="1"/>
        <v>131</v>
      </c>
      <c r="G18" s="69">
        <f t="shared" si="1"/>
        <v>131</v>
      </c>
      <c r="H18" s="69">
        <f t="shared" si="1"/>
        <v>131</v>
      </c>
      <c r="I18" s="69">
        <f t="shared" si="1"/>
        <v>132</v>
      </c>
      <c r="J18" s="110">
        <f t="shared" si="0"/>
        <v>0</v>
      </c>
    </row>
    <row r="19" spans="1:10" ht="12.75" customHeight="1">
      <c r="A19" s="50" t="s">
        <v>71</v>
      </c>
      <c r="B19" s="99">
        <v>2111</v>
      </c>
      <c r="C19" s="55"/>
      <c r="D19" s="55"/>
      <c r="E19" s="55"/>
      <c r="F19" s="55"/>
      <c r="G19" s="55"/>
      <c r="H19" s="55"/>
      <c r="I19" s="55"/>
      <c r="J19" s="110">
        <f t="shared" si="0"/>
        <v>0</v>
      </c>
    </row>
    <row r="20" spans="1:10" ht="21">
      <c r="A20" s="50" t="s">
        <v>143</v>
      </c>
      <c r="B20" s="99">
        <v>2112</v>
      </c>
      <c r="C20" s="55"/>
      <c r="D20" s="55"/>
      <c r="E20" s="55"/>
      <c r="F20" s="55"/>
      <c r="G20" s="55"/>
      <c r="H20" s="55"/>
      <c r="I20" s="55"/>
      <c r="J20" s="110">
        <f t="shared" si="0"/>
        <v>0</v>
      </c>
    </row>
    <row r="21" spans="1:10" ht="24" customHeight="1">
      <c r="A21" s="67" t="s">
        <v>144</v>
      </c>
      <c r="B21" s="66">
        <v>2113</v>
      </c>
      <c r="C21" s="55"/>
      <c r="D21" s="55"/>
      <c r="E21" s="55"/>
      <c r="F21" s="55"/>
      <c r="G21" s="55"/>
      <c r="H21" s="55"/>
      <c r="I21" s="55"/>
      <c r="J21" s="110">
        <f t="shared" si="0"/>
        <v>0</v>
      </c>
    </row>
    <row r="22" spans="1:10" ht="14.25">
      <c r="A22" s="67" t="s">
        <v>72</v>
      </c>
      <c r="B22" s="66">
        <v>2114</v>
      </c>
      <c r="C22" s="55"/>
      <c r="D22" s="55"/>
      <c r="E22" s="55"/>
      <c r="F22" s="55"/>
      <c r="G22" s="55"/>
      <c r="H22" s="55"/>
      <c r="I22" s="55"/>
      <c r="J22" s="110">
        <f t="shared" si="0"/>
        <v>0</v>
      </c>
    </row>
    <row r="23" spans="1:20" ht="12.75" customHeight="1">
      <c r="A23" s="67" t="s">
        <v>73</v>
      </c>
      <c r="B23" s="66">
        <v>2115</v>
      </c>
      <c r="C23" s="55"/>
      <c r="D23" s="55"/>
      <c r="E23" s="55"/>
      <c r="F23" s="55"/>
      <c r="G23" s="55"/>
      <c r="H23" s="55"/>
      <c r="I23" s="55"/>
      <c r="J23" s="110">
        <f t="shared" si="0"/>
        <v>0</v>
      </c>
      <c r="K23" s="113"/>
      <c r="L23" s="113"/>
      <c r="M23" s="113"/>
      <c r="N23" s="113"/>
      <c r="O23" s="113"/>
      <c r="P23" s="76"/>
      <c r="Q23" s="76"/>
      <c r="R23" s="76"/>
      <c r="S23" s="76"/>
      <c r="T23" s="76"/>
    </row>
    <row r="24" spans="1:20" ht="14.25">
      <c r="A24" s="67" t="s">
        <v>226</v>
      </c>
      <c r="B24" s="66">
        <v>2116</v>
      </c>
      <c r="C24" s="55">
        <v>453</v>
      </c>
      <c r="D24" s="55">
        <v>525</v>
      </c>
      <c r="E24" s="55">
        <f>F24+G24+H24+I24</f>
        <v>525</v>
      </c>
      <c r="F24" s="55">
        <v>131</v>
      </c>
      <c r="G24" s="55">
        <v>131</v>
      </c>
      <c r="H24" s="55">
        <v>131</v>
      </c>
      <c r="I24" s="55">
        <v>132</v>
      </c>
      <c r="J24" s="110">
        <f t="shared" si="0"/>
        <v>0</v>
      </c>
      <c r="K24" s="113"/>
      <c r="L24" s="113"/>
      <c r="M24" s="113"/>
      <c r="N24" s="113"/>
      <c r="O24" s="113"/>
      <c r="P24" s="76"/>
      <c r="Q24" s="76"/>
      <c r="R24" s="76"/>
      <c r="S24" s="76"/>
      <c r="T24" s="76"/>
    </row>
    <row r="25" spans="1:20" ht="30" customHeight="1">
      <c r="A25" s="102" t="s">
        <v>75</v>
      </c>
      <c r="B25" s="70">
        <v>2120</v>
      </c>
      <c r="C25" s="69">
        <f>C26+C28+C29</f>
        <v>5519</v>
      </c>
      <c r="D25" s="69">
        <v>6343</v>
      </c>
      <c r="E25" s="69">
        <f>E26+E28+E30+E32+E31</f>
        <v>6343</v>
      </c>
      <c r="F25" s="69">
        <f>F26+F28+F30+F32+F31</f>
        <v>1585.7</v>
      </c>
      <c r="G25" s="69">
        <f>G26+G28+G30+G32+G31</f>
        <v>1586.8</v>
      </c>
      <c r="H25" s="69">
        <f>H26+H28+H30+H32+H31</f>
        <v>1586.7</v>
      </c>
      <c r="I25" s="69">
        <f>I26+I28+I30+I32+I31</f>
        <v>1583.8</v>
      </c>
      <c r="J25" s="110">
        <f t="shared" si="0"/>
        <v>0</v>
      </c>
      <c r="K25" s="113"/>
      <c r="L25" s="113"/>
      <c r="M25" s="113"/>
      <c r="N25" s="113"/>
      <c r="O25" s="113"/>
      <c r="P25" s="76"/>
      <c r="Q25" s="76"/>
      <c r="R25" s="76"/>
      <c r="S25" s="76"/>
      <c r="T25" s="76"/>
    </row>
    <row r="26" spans="1:20" ht="12" customHeight="1">
      <c r="A26" s="67" t="s">
        <v>73</v>
      </c>
      <c r="B26" s="66">
        <v>2121</v>
      </c>
      <c r="C26" s="55">
        <v>5429</v>
      </c>
      <c r="D26" s="55">
        <v>6295</v>
      </c>
      <c r="E26" s="55">
        <f>F26+G26+H26+I26</f>
        <v>6295</v>
      </c>
      <c r="F26" s="55">
        <v>1574</v>
      </c>
      <c r="G26" s="55">
        <v>1574</v>
      </c>
      <c r="H26" s="55">
        <v>1574</v>
      </c>
      <c r="I26" s="55">
        <v>1573</v>
      </c>
      <c r="J26" s="110">
        <f t="shared" si="0"/>
        <v>0</v>
      </c>
      <c r="K26" s="113"/>
      <c r="L26" s="113"/>
      <c r="M26" s="113"/>
      <c r="N26" s="113"/>
      <c r="O26" s="113"/>
      <c r="P26" s="76"/>
      <c r="Q26" s="76"/>
      <c r="R26" s="76"/>
      <c r="S26" s="76"/>
      <c r="T26" s="76"/>
    </row>
    <row r="27" spans="1:20" ht="10.5" customHeight="1">
      <c r="A27" s="67" t="s">
        <v>76</v>
      </c>
      <c r="B27" s="66">
        <v>2122</v>
      </c>
      <c r="C27" s="55"/>
      <c r="D27" s="55"/>
      <c r="E27" s="55"/>
      <c r="F27" s="55"/>
      <c r="G27" s="55"/>
      <c r="H27" s="55"/>
      <c r="I27" s="55"/>
      <c r="J27" s="110">
        <f t="shared" si="0"/>
        <v>0</v>
      </c>
      <c r="K27" s="113"/>
      <c r="L27" s="113"/>
      <c r="M27" s="113"/>
      <c r="N27" s="113"/>
      <c r="O27" s="113"/>
      <c r="P27" s="76"/>
      <c r="Q27" s="76"/>
      <c r="R27" s="76"/>
      <c r="S27" s="76"/>
      <c r="T27" s="76"/>
    </row>
    <row r="28" spans="1:20" ht="12" customHeight="1">
      <c r="A28" s="67" t="s">
        <v>77</v>
      </c>
      <c r="B28" s="66">
        <v>2123</v>
      </c>
      <c r="C28" s="55">
        <v>3</v>
      </c>
      <c r="D28" s="55">
        <v>3</v>
      </c>
      <c r="E28" s="55">
        <v>3</v>
      </c>
      <c r="F28" s="117">
        <v>0.7</v>
      </c>
      <c r="G28" s="117">
        <v>0.8</v>
      </c>
      <c r="H28" s="117">
        <v>0.7</v>
      </c>
      <c r="I28" s="117">
        <v>0.8</v>
      </c>
      <c r="J28" s="110">
        <f t="shared" si="0"/>
        <v>0</v>
      </c>
      <c r="K28" s="113"/>
      <c r="L28" s="113"/>
      <c r="M28" s="113"/>
      <c r="N28" s="113"/>
      <c r="O28" s="113"/>
      <c r="P28" s="76"/>
      <c r="Q28" s="76"/>
      <c r="R28" s="76"/>
      <c r="S28" s="76"/>
      <c r="T28" s="76"/>
    </row>
    <row r="29" spans="1:20" ht="12" customHeight="1">
      <c r="A29" s="67" t="s">
        <v>74</v>
      </c>
      <c r="B29" s="66">
        <v>2124</v>
      </c>
      <c r="C29" s="55">
        <v>87</v>
      </c>
      <c r="D29" s="55">
        <v>45</v>
      </c>
      <c r="E29" s="55">
        <v>45</v>
      </c>
      <c r="F29" s="55">
        <f>F30+F32</f>
        <v>11</v>
      </c>
      <c r="G29" s="55">
        <f>G30+G32</f>
        <v>12</v>
      </c>
      <c r="H29" s="55">
        <f>H30+H32</f>
        <v>12</v>
      </c>
      <c r="I29" s="55">
        <f>I30+I32</f>
        <v>10</v>
      </c>
      <c r="J29" s="110">
        <f t="shared" si="0"/>
        <v>0</v>
      </c>
      <c r="K29" s="113"/>
      <c r="L29" s="113"/>
      <c r="M29" s="113"/>
      <c r="N29" s="113"/>
      <c r="O29" s="113"/>
      <c r="P29" s="76"/>
      <c r="Q29" s="76"/>
      <c r="R29" s="76"/>
      <c r="S29" s="76"/>
      <c r="T29" s="76"/>
    </row>
    <row r="30" spans="1:20" ht="10.5" customHeight="1">
      <c r="A30" s="67" t="s">
        <v>195</v>
      </c>
      <c r="B30" s="66"/>
      <c r="C30" s="55">
        <v>53</v>
      </c>
      <c r="D30" s="55">
        <v>27</v>
      </c>
      <c r="E30" s="55">
        <v>27</v>
      </c>
      <c r="F30" s="55">
        <v>7</v>
      </c>
      <c r="G30" s="55">
        <v>7</v>
      </c>
      <c r="H30" s="55">
        <v>7</v>
      </c>
      <c r="I30" s="55">
        <v>6</v>
      </c>
      <c r="J30" s="110">
        <f t="shared" si="0"/>
        <v>0</v>
      </c>
      <c r="K30" s="113"/>
      <c r="L30" s="113"/>
      <c r="M30" s="113"/>
      <c r="N30" s="113"/>
      <c r="O30" s="113"/>
      <c r="P30" s="76"/>
      <c r="Q30" s="76"/>
      <c r="R30" s="76"/>
      <c r="S30" s="76"/>
      <c r="T30" s="76"/>
    </row>
    <row r="31" spans="1:20" ht="9.75" customHeight="1">
      <c r="A31" s="67" t="s">
        <v>191</v>
      </c>
      <c r="B31" s="66"/>
      <c r="C31" s="129"/>
      <c r="D31" s="55"/>
      <c r="E31" s="55"/>
      <c r="F31" s="55"/>
      <c r="G31" s="55"/>
      <c r="H31" s="55"/>
      <c r="I31" s="55"/>
      <c r="J31" s="110">
        <f t="shared" si="0"/>
        <v>0</v>
      </c>
      <c r="K31" s="113"/>
      <c r="L31" s="113"/>
      <c r="M31" s="113"/>
      <c r="N31" s="113"/>
      <c r="O31" s="113"/>
      <c r="P31" s="76"/>
      <c r="Q31" s="76"/>
      <c r="R31" s="76"/>
      <c r="S31" s="76"/>
      <c r="T31" s="76"/>
    </row>
    <row r="32" spans="1:20" ht="11.25" customHeight="1">
      <c r="A32" s="67" t="s">
        <v>196</v>
      </c>
      <c r="B32" s="66"/>
      <c r="C32" s="55">
        <v>34</v>
      </c>
      <c r="D32" s="52">
        <v>18</v>
      </c>
      <c r="E32" s="52">
        <v>18</v>
      </c>
      <c r="F32" s="52">
        <v>4</v>
      </c>
      <c r="G32" s="52">
        <v>5</v>
      </c>
      <c r="H32" s="52">
        <v>5</v>
      </c>
      <c r="I32" s="52">
        <v>4</v>
      </c>
      <c r="J32" s="110">
        <f t="shared" si="0"/>
        <v>0</v>
      </c>
      <c r="K32" s="113"/>
      <c r="L32" s="113"/>
      <c r="M32" s="113"/>
      <c r="N32" s="113"/>
      <c r="O32" s="113"/>
      <c r="P32" s="76"/>
      <c r="Q32" s="76"/>
      <c r="R32" s="76"/>
      <c r="S32" s="76"/>
      <c r="T32" s="76"/>
    </row>
    <row r="33" spans="1:20" ht="21" customHeight="1">
      <c r="A33" s="102" t="s">
        <v>78</v>
      </c>
      <c r="B33" s="70">
        <v>2130</v>
      </c>
      <c r="C33" s="69">
        <f aca="true" t="shared" si="2" ref="C33:I33">C35</f>
        <v>6475</v>
      </c>
      <c r="D33" s="69">
        <v>7693</v>
      </c>
      <c r="E33" s="69">
        <f t="shared" si="2"/>
        <v>7693</v>
      </c>
      <c r="F33" s="69">
        <f t="shared" si="2"/>
        <v>1923</v>
      </c>
      <c r="G33" s="69">
        <f t="shared" si="2"/>
        <v>1924</v>
      </c>
      <c r="H33" s="69">
        <f t="shared" si="2"/>
        <v>1924</v>
      </c>
      <c r="I33" s="69">
        <f t="shared" si="2"/>
        <v>1922</v>
      </c>
      <c r="J33" s="110">
        <f t="shared" si="0"/>
        <v>0</v>
      </c>
      <c r="K33" s="113"/>
      <c r="L33" s="113"/>
      <c r="M33" s="113"/>
      <c r="N33" s="113"/>
      <c r="O33" s="113"/>
      <c r="P33" s="76"/>
      <c r="Q33" s="76"/>
      <c r="R33" s="76"/>
      <c r="S33" s="76"/>
      <c r="T33" s="76"/>
    </row>
    <row r="34" spans="1:19" ht="10.5" customHeight="1">
      <c r="A34" s="67" t="s">
        <v>79</v>
      </c>
      <c r="B34" s="66">
        <v>2131</v>
      </c>
      <c r="C34" s="55"/>
      <c r="D34" s="55"/>
      <c r="E34" s="55"/>
      <c r="F34" s="55"/>
      <c r="G34" s="55"/>
      <c r="H34" s="55"/>
      <c r="I34" s="55"/>
      <c r="J34" s="110">
        <f t="shared" si="0"/>
        <v>0</v>
      </c>
      <c r="N34" s="114"/>
      <c r="O34" s="114"/>
      <c r="P34" s="77"/>
      <c r="Q34" s="77"/>
      <c r="R34" s="77"/>
      <c r="S34" s="77"/>
    </row>
    <row r="35" spans="1:19" ht="21.75" customHeight="1">
      <c r="A35" s="67" t="s">
        <v>80</v>
      </c>
      <c r="B35" s="66">
        <v>2132</v>
      </c>
      <c r="C35" s="55">
        <v>6475</v>
      </c>
      <c r="D35" s="55">
        <v>7693</v>
      </c>
      <c r="E35" s="55">
        <f>F35+G35+H35+I35</f>
        <v>7693</v>
      </c>
      <c r="F35" s="55">
        <v>1923</v>
      </c>
      <c r="G35" s="55">
        <v>1924</v>
      </c>
      <c r="H35" s="55">
        <v>1924</v>
      </c>
      <c r="I35" s="55">
        <v>1922</v>
      </c>
      <c r="J35" s="110">
        <f t="shared" si="0"/>
        <v>0</v>
      </c>
      <c r="K35" s="112">
        <v>7693</v>
      </c>
      <c r="L35" s="112">
        <v>1923</v>
      </c>
      <c r="M35" s="112">
        <v>1924</v>
      </c>
      <c r="N35" s="112">
        <v>1924</v>
      </c>
      <c r="O35" s="114">
        <v>1922</v>
      </c>
      <c r="P35" s="77"/>
      <c r="Q35" s="77"/>
      <c r="R35" s="77"/>
      <c r="S35" s="77"/>
    </row>
    <row r="36" spans="1:19" ht="14.25">
      <c r="A36" s="67" t="s">
        <v>81</v>
      </c>
      <c r="B36" s="66">
        <v>2133</v>
      </c>
      <c r="C36" s="55"/>
      <c r="D36" s="55"/>
      <c r="E36" s="55"/>
      <c r="F36" s="55"/>
      <c r="G36" s="55"/>
      <c r="H36" s="55"/>
      <c r="I36" s="55"/>
      <c r="J36" s="110">
        <f t="shared" si="0"/>
        <v>0</v>
      </c>
      <c r="N36" s="114"/>
      <c r="O36" s="114"/>
      <c r="P36" s="77"/>
      <c r="Q36" s="77"/>
      <c r="R36" s="77"/>
      <c r="S36" s="77"/>
    </row>
    <row r="37" spans="1:19" ht="14.25">
      <c r="A37" s="102" t="s">
        <v>82</v>
      </c>
      <c r="B37" s="70">
        <v>2140</v>
      </c>
      <c r="C37" s="54"/>
      <c r="D37" s="54"/>
      <c r="E37" s="54"/>
      <c r="F37" s="54"/>
      <c r="G37" s="54"/>
      <c r="H37" s="54"/>
      <c r="I37" s="54"/>
      <c r="J37" s="110">
        <f t="shared" si="0"/>
        <v>0</v>
      </c>
      <c r="L37" s="112"/>
      <c r="M37" s="112"/>
      <c r="N37" s="115"/>
      <c r="O37" s="115"/>
      <c r="P37" s="78"/>
      <c r="Q37" s="77"/>
      <c r="R37" s="77"/>
      <c r="S37" s="77"/>
    </row>
    <row r="38" spans="1:19" ht="36" customHeight="1">
      <c r="A38" s="67" t="s">
        <v>83</v>
      </c>
      <c r="B38" s="66">
        <v>2141</v>
      </c>
      <c r="C38" s="52"/>
      <c r="D38" s="52"/>
      <c r="E38" s="52"/>
      <c r="F38" s="52"/>
      <c r="G38" s="52"/>
      <c r="H38" s="52"/>
      <c r="I38" s="52"/>
      <c r="J38" s="110">
        <f t="shared" si="0"/>
        <v>0</v>
      </c>
      <c r="N38" s="114"/>
      <c r="O38" s="114"/>
      <c r="P38" s="77"/>
      <c r="Q38" s="77"/>
      <c r="R38" s="77"/>
      <c r="S38" s="77"/>
    </row>
    <row r="39" spans="1:10" ht="14.25">
      <c r="A39" s="67" t="s">
        <v>84</v>
      </c>
      <c r="B39" s="66">
        <v>2142</v>
      </c>
      <c r="C39" s="52"/>
      <c r="D39" s="52"/>
      <c r="E39" s="52"/>
      <c r="F39" s="52"/>
      <c r="G39" s="52"/>
      <c r="H39" s="52"/>
      <c r="I39" s="52"/>
      <c r="J39" s="110">
        <f t="shared" si="0"/>
        <v>0</v>
      </c>
    </row>
    <row r="40" spans="1:10" ht="3" customHeight="1">
      <c r="A40" s="79"/>
      <c r="B40" s="43"/>
      <c r="C40" s="44"/>
      <c r="D40" s="44"/>
      <c r="E40" s="168" t="s">
        <v>197</v>
      </c>
      <c r="F40" s="171"/>
      <c r="G40" s="171"/>
      <c r="H40" s="171"/>
      <c r="I40" s="171"/>
      <c r="J40" s="171"/>
    </row>
    <row r="41" spans="1:10" ht="14.25">
      <c r="A41" s="166" t="s">
        <v>228</v>
      </c>
      <c r="B41" s="167"/>
      <c r="C41" s="163" t="s">
        <v>85</v>
      </c>
      <c r="D41" s="164"/>
      <c r="E41" s="171"/>
      <c r="F41" s="171"/>
      <c r="G41" s="171"/>
      <c r="H41" s="171"/>
      <c r="I41" s="171"/>
      <c r="J41" s="171"/>
    </row>
    <row r="42" spans="1:9" ht="10.5" customHeight="1">
      <c r="A42" s="101"/>
      <c r="B42" s="98"/>
      <c r="C42" s="173"/>
      <c r="D42" s="173"/>
      <c r="E42" s="101"/>
      <c r="F42" s="46"/>
      <c r="G42" s="46"/>
      <c r="H42" s="34"/>
      <c r="I42" s="106"/>
    </row>
    <row r="43" spans="1:9" ht="14.25">
      <c r="A43" s="34" t="s">
        <v>188</v>
      </c>
      <c r="B43" s="34"/>
      <c r="C43" s="172"/>
      <c r="D43" s="172"/>
      <c r="E43" s="170" t="s">
        <v>198</v>
      </c>
      <c r="F43" s="171"/>
      <c r="G43" s="171"/>
      <c r="H43" s="171"/>
      <c r="I43" s="171"/>
    </row>
  </sheetData>
  <sheetProtection/>
  <mergeCells count="16">
    <mergeCell ref="G1:I1"/>
    <mergeCell ref="A2:I2"/>
    <mergeCell ref="A4:A5"/>
    <mergeCell ref="B4:B5"/>
    <mergeCell ref="C4:C5"/>
    <mergeCell ref="D4:D5"/>
    <mergeCell ref="F4:I4"/>
    <mergeCell ref="E4:E5"/>
    <mergeCell ref="C43:D43"/>
    <mergeCell ref="C42:D42"/>
    <mergeCell ref="A7:I7"/>
    <mergeCell ref="A17:I17"/>
    <mergeCell ref="C41:D41"/>
    <mergeCell ref="A41:B41"/>
    <mergeCell ref="E40:J41"/>
    <mergeCell ref="E43:I43"/>
  </mergeCells>
  <printOptions/>
  <pageMargins left="1.1811023622047243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zoomScale="130" zoomScaleNormal="130" zoomScalePageLayoutView="0" workbookViewId="0" topLeftCell="A1">
      <selection activeCell="A2" sqref="A2:I2"/>
    </sheetView>
  </sheetViews>
  <sheetFormatPr defaultColWidth="9.140625" defaultRowHeight="12.75"/>
  <cols>
    <col min="1" max="1" width="31.140625" style="41" customWidth="1"/>
    <col min="2" max="2" width="5.00390625" style="41" customWidth="1"/>
    <col min="3" max="3" width="7.00390625" style="41" customWidth="1"/>
    <col min="4" max="4" width="7.421875" style="41" customWidth="1"/>
    <col min="5" max="5" width="10.140625" style="41" customWidth="1"/>
    <col min="6" max="6" width="5.421875" style="41" customWidth="1"/>
    <col min="7" max="7" width="5.7109375" style="41" customWidth="1"/>
    <col min="8" max="8" width="6.140625" style="41" customWidth="1"/>
    <col min="9" max="9" width="6.00390625" style="41" customWidth="1"/>
    <col min="10" max="16384" width="9.140625" style="45" customWidth="1"/>
  </cols>
  <sheetData>
    <row r="1" spans="1:9" ht="14.25">
      <c r="A1" s="34"/>
      <c r="B1" s="34"/>
      <c r="C1" s="34"/>
      <c r="D1" s="34"/>
      <c r="E1" s="34"/>
      <c r="F1" s="34"/>
      <c r="G1" s="175" t="s">
        <v>145</v>
      </c>
      <c r="H1" s="175"/>
      <c r="I1" s="175"/>
    </row>
    <row r="2" spans="1:9" ht="11.25" customHeight="1">
      <c r="A2" s="178" t="s">
        <v>146</v>
      </c>
      <c r="B2" s="178"/>
      <c r="C2" s="178"/>
      <c r="D2" s="178"/>
      <c r="E2" s="178"/>
      <c r="F2" s="178"/>
      <c r="G2" s="178"/>
      <c r="H2" s="178"/>
      <c r="I2" s="178"/>
    </row>
    <row r="3" spans="1:9" ht="6" customHeight="1">
      <c r="A3" s="103"/>
      <c r="B3" s="103"/>
      <c r="C3" s="103"/>
      <c r="D3" s="103"/>
      <c r="E3" s="103"/>
      <c r="F3" s="103"/>
      <c r="G3" s="103"/>
      <c r="H3" s="103"/>
      <c r="I3" s="103"/>
    </row>
    <row r="4" spans="1:9" s="42" customFormat="1" ht="13.5" customHeight="1">
      <c r="A4" s="143" t="s">
        <v>1</v>
      </c>
      <c r="B4" s="145" t="s">
        <v>86</v>
      </c>
      <c r="C4" s="162" t="s">
        <v>246</v>
      </c>
      <c r="D4" s="162" t="s">
        <v>239</v>
      </c>
      <c r="E4" s="162" t="s">
        <v>240</v>
      </c>
      <c r="F4" s="162" t="s">
        <v>3</v>
      </c>
      <c r="G4" s="162"/>
      <c r="H4" s="162"/>
      <c r="I4" s="162"/>
    </row>
    <row r="5" spans="1:9" s="42" customFormat="1" ht="30" customHeight="1">
      <c r="A5" s="144"/>
      <c r="B5" s="145"/>
      <c r="C5" s="162"/>
      <c r="D5" s="162"/>
      <c r="E5" s="162"/>
      <c r="F5" s="104" t="s">
        <v>4</v>
      </c>
      <c r="G5" s="104" t="s">
        <v>5</v>
      </c>
      <c r="H5" s="104" t="s">
        <v>6</v>
      </c>
      <c r="I5" s="104" t="s">
        <v>7</v>
      </c>
    </row>
    <row r="6" spans="1:9" s="75" customFormat="1" ht="11.25">
      <c r="A6" s="100">
        <v>1</v>
      </c>
      <c r="B6" s="100">
        <v>2</v>
      </c>
      <c r="C6" s="100">
        <v>3</v>
      </c>
      <c r="D6" s="100">
        <v>4</v>
      </c>
      <c r="E6" s="100">
        <v>5</v>
      </c>
      <c r="F6" s="100">
        <v>6</v>
      </c>
      <c r="G6" s="100">
        <v>7</v>
      </c>
      <c r="H6" s="100">
        <v>8</v>
      </c>
      <c r="I6" s="100">
        <v>9</v>
      </c>
    </row>
    <row r="7" spans="1:9" s="75" customFormat="1" ht="13.5" customHeight="1">
      <c r="A7" s="146" t="s">
        <v>87</v>
      </c>
      <c r="B7" s="147"/>
      <c r="C7" s="147"/>
      <c r="D7" s="147"/>
      <c r="E7" s="147"/>
      <c r="F7" s="147"/>
      <c r="G7" s="147"/>
      <c r="H7" s="147"/>
      <c r="I7" s="148"/>
    </row>
    <row r="8" spans="1:9" s="75" customFormat="1" ht="21">
      <c r="A8" s="71" t="s">
        <v>88</v>
      </c>
      <c r="B8" s="72">
        <v>3000</v>
      </c>
      <c r="C8" s="54">
        <f aca="true" t="shared" si="0" ref="C8:I8">C12+C15</f>
        <v>74517</v>
      </c>
      <c r="D8" s="54">
        <v>82558</v>
      </c>
      <c r="E8" s="54">
        <f t="shared" si="0"/>
        <v>82617</v>
      </c>
      <c r="F8" s="54">
        <f t="shared" si="0"/>
        <v>16709</v>
      </c>
      <c r="G8" s="54">
        <f t="shared" si="0"/>
        <v>32078</v>
      </c>
      <c r="H8" s="54">
        <f t="shared" si="0"/>
        <v>17122</v>
      </c>
      <c r="I8" s="54">
        <f t="shared" si="0"/>
        <v>16708</v>
      </c>
    </row>
    <row r="9" spans="1:9" s="75" customFormat="1" ht="21.75" customHeight="1">
      <c r="A9" s="50" t="s">
        <v>89</v>
      </c>
      <c r="B9" s="51">
        <v>3010</v>
      </c>
      <c r="C9" s="52"/>
      <c r="D9" s="52"/>
      <c r="E9" s="52"/>
      <c r="F9" s="52"/>
      <c r="G9" s="52"/>
      <c r="H9" s="52"/>
      <c r="I9" s="52"/>
    </row>
    <row r="10" spans="1:9" s="75" customFormat="1" ht="13.5" customHeight="1">
      <c r="A10" s="50" t="s">
        <v>90</v>
      </c>
      <c r="B10" s="51">
        <v>3020</v>
      </c>
      <c r="C10" s="52"/>
      <c r="D10" s="52"/>
      <c r="E10" s="52"/>
      <c r="F10" s="52"/>
      <c r="G10" s="52"/>
      <c r="H10" s="52"/>
      <c r="I10" s="52"/>
    </row>
    <row r="11" spans="1:9" s="75" customFormat="1" ht="13.5" customHeight="1">
      <c r="A11" s="50" t="s">
        <v>91</v>
      </c>
      <c r="B11" s="51">
        <v>3021</v>
      </c>
      <c r="C11" s="52"/>
      <c r="D11" s="52"/>
      <c r="E11" s="52"/>
      <c r="F11" s="52"/>
      <c r="G11" s="52"/>
      <c r="H11" s="52"/>
      <c r="I11" s="52"/>
    </row>
    <row r="12" spans="1:9" s="75" customFormat="1" ht="11.25">
      <c r="A12" s="50" t="s">
        <v>92</v>
      </c>
      <c r="B12" s="51">
        <v>3030</v>
      </c>
      <c r="C12" s="52">
        <v>73271</v>
      </c>
      <c r="D12" s="52">
        <v>81351</v>
      </c>
      <c r="E12" s="52">
        <f>65628+15113+327+54+223+6+59</f>
        <v>81410</v>
      </c>
      <c r="F12" s="52">
        <f>16407</f>
        <v>16407</v>
      </c>
      <c r="G12" s="52">
        <f>16407+27+223+15113+6</f>
        <v>31776</v>
      </c>
      <c r="H12" s="52">
        <f>16407+327+27+59</f>
        <v>16820</v>
      </c>
      <c r="I12" s="52">
        <v>16407</v>
      </c>
    </row>
    <row r="13" spans="1:9" s="75" customFormat="1" ht="11.25">
      <c r="A13" s="50" t="s">
        <v>93</v>
      </c>
      <c r="B13" s="51">
        <v>3040</v>
      </c>
      <c r="C13" s="52"/>
      <c r="D13" s="52"/>
      <c r="E13" s="52"/>
      <c r="F13" s="52"/>
      <c r="G13" s="52"/>
      <c r="H13" s="52"/>
      <c r="I13" s="52"/>
    </row>
    <row r="14" spans="1:9" s="75" customFormat="1" ht="21">
      <c r="A14" s="50" t="s">
        <v>147</v>
      </c>
      <c r="B14" s="51">
        <v>3050</v>
      </c>
      <c r="C14" s="52"/>
      <c r="D14" s="52"/>
      <c r="E14" s="52"/>
      <c r="F14" s="52"/>
      <c r="G14" s="52"/>
      <c r="H14" s="52"/>
      <c r="I14" s="52"/>
    </row>
    <row r="15" spans="1:9" s="75" customFormat="1" ht="42">
      <c r="A15" s="50" t="s">
        <v>245</v>
      </c>
      <c r="B15" s="51">
        <v>3060</v>
      </c>
      <c r="C15" s="52">
        <v>1246</v>
      </c>
      <c r="D15" s="52">
        <v>1207</v>
      </c>
      <c r="E15" s="52">
        <f>977+200+30</f>
        <v>1207</v>
      </c>
      <c r="F15" s="80">
        <v>302</v>
      </c>
      <c r="G15" s="80">
        <v>302</v>
      </c>
      <c r="H15" s="80">
        <v>302</v>
      </c>
      <c r="I15" s="80">
        <v>301</v>
      </c>
    </row>
    <row r="16" spans="1:9" s="75" customFormat="1" ht="21">
      <c r="A16" s="97" t="s">
        <v>94</v>
      </c>
      <c r="B16" s="53">
        <v>3100</v>
      </c>
      <c r="C16" s="54">
        <f>C17+C18+C20</f>
        <v>74621</v>
      </c>
      <c r="D16" s="54">
        <v>82544</v>
      </c>
      <c r="E16" s="54">
        <f>E17+E18+E20</f>
        <v>82603</v>
      </c>
      <c r="F16" s="54">
        <f>F17+F18+F20</f>
        <v>16700</v>
      </c>
      <c r="G16" s="54">
        <f>G17+G18+G20</f>
        <v>32068.8</v>
      </c>
      <c r="H16" s="54">
        <f>H17+H18+H20</f>
        <v>17112.7</v>
      </c>
      <c r="I16" s="54">
        <f>I17+I18+I20</f>
        <v>16721</v>
      </c>
    </row>
    <row r="17" spans="1:9" s="75" customFormat="1" ht="15.75" customHeight="1">
      <c r="A17" s="50" t="s">
        <v>95</v>
      </c>
      <c r="B17" s="51">
        <v>3110</v>
      </c>
      <c r="C17" s="52">
        <v>37829</v>
      </c>
      <c r="D17" s="52">
        <v>39834</v>
      </c>
      <c r="E17" s="52">
        <f>66667-E18-E20+17+18+100+19+15113+223+54+327+6+59</f>
        <v>39893</v>
      </c>
      <c r="F17" s="52">
        <f>16667-F18-F20+4+4+25</f>
        <v>6022.3</v>
      </c>
      <c r="G17" s="52">
        <f>6021+27+223+15113+6</f>
        <v>21390</v>
      </c>
      <c r="H17" s="52">
        <f>6020+327+27+59</f>
        <v>6433</v>
      </c>
      <c r="I17" s="52">
        <f>16668-I18-I20+5+5+24+19</f>
        <v>6047.2</v>
      </c>
    </row>
    <row r="18" spans="1:9" s="75" customFormat="1" ht="30" customHeight="1">
      <c r="A18" s="50" t="s">
        <v>236</v>
      </c>
      <c r="B18" s="51">
        <v>3120</v>
      </c>
      <c r="C18" s="52">
        <v>24348</v>
      </c>
      <c r="D18" s="52">
        <v>28149</v>
      </c>
      <c r="E18" s="52">
        <f>'І Фін результат 2024'!E106-'ІІІ Рух грошових коштів 2024'!E23-'ІІІ Рух грошових коштів 2024'!E31</f>
        <v>28149</v>
      </c>
      <c r="F18" s="52">
        <f>'І Фін результат 2024'!F106-'ІІІ Рух грошових коштів 2024'!F23-'ІІІ Рух грошових коштів 2024'!F31</f>
        <v>7038</v>
      </c>
      <c r="G18" s="52">
        <f>'І Фін результат 2024'!G106-'ІІІ Рух грошових коштів 2024'!G23-'ІІІ Рух грошових коштів 2024'!G31</f>
        <v>7037</v>
      </c>
      <c r="H18" s="52">
        <f>'І Фін результат 2024'!H106-'ІІІ Рух грошових коштів 2024'!H23-'ІІІ Рух грошових коштів 2024'!H31</f>
        <v>7038</v>
      </c>
      <c r="I18" s="52">
        <f>'І Фін результат 2024'!I106-'ІІІ Рух грошових коштів 2024'!I23-'ІІІ Рух грошових коштів 2024'!I31</f>
        <v>7036</v>
      </c>
    </row>
    <row r="19" spans="1:9" s="75" customFormat="1" ht="21">
      <c r="A19" s="50" t="s">
        <v>148</v>
      </c>
      <c r="B19" s="51">
        <v>3130</v>
      </c>
      <c r="C19" s="52"/>
      <c r="D19" s="52"/>
      <c r="E19" s="52"/>
      <c r="F19" s="52"/>
      <c r="G19" s="52"/>
      <c r="H19" s="52"/>
      <c r="I19" s="52"/>
    </row>
    <row r="20" spans="1:9" s="75" customFormat="1" ht="21">
      <c r="A20" s="50" t="s">
        <v>96</v>
      </c>
      <c r="B20" s="51">
        <v>3140</v>
      </c>
      <c r="C20" s="54">
        <v>12444</v>
      </c>
      <c r="D20" s="54">
        <v>14561</v>
      </c>
      <c r="E20" s="54">
        <f>E21+E24+E23+E28</f>
        <v>14561</v>
      </c>
      <c r="F20" s="54">
        <f>F21+F24+F23+F28</f>
        <v>3639.7</v>
      </c>
      <c r="G20" s="54">
        <f>G21+G24+G23+G28</f>
        <v>3641.8</v>
      </c>
      <c r="H20" s="54">
        <f>H21+H24+H23+H28</f>
        <v>3641.7</v>
      </c>
      <c r="I20" s="54">
        <f>I21+I24+I23+I28</f>
        <v>3637.8</v>
      </c>
    </row>
    <row r="21" spans="1:9" s="75" customFormat="1" ht="11.25" customHeight="1">
      <c r="A21" s="50" t="s">
        <v>111</v>
      </c>
      <c r="B21" s="99">
        <v>3141</v>
      </c>
      <c r="C21" s="52">
        <v>53</v>
      </c>
      <c r="D21" s="52">
        <v>27</v>
      </c>
      <c r="E21" s="52">
        <f>'ІІ Розр з бюджетом 2024'!E30</f>
        <v>27</v>
      </c>
      <c r="F21" s="55">
        <v>7</v>
      </c>
      <c r="G21" s="55">
        <v>7</v>
      </c>
      <c r="H21" s="55">
        <v>7</v>
      </c>
      <c r="I21" s="55">
        <v>6</v>
      </c>
    </row>
    <row r="22" spans="1:9" s="75" customFormat="1" ht="11.25">
      <c r="A22" s="50" t="s">
        <v>97</v>
      </c>
      <c r="B22" s="99">
        <v>3142</v>
      </c>
      <c r="C22" s="52"/>
      <c r="D22" s="52"/>
      <c r="E22" s="52"/>
      <c r="F22" s="52"/>
      <c r="G22" s="52"/>
      <c r="H22" s="52"/>
      <c r="I22" s="52"/>
    </row>
    <row r="23" spans="1:9" s="75" customFormat="1" ht="11.25">
      <c r="A23" s="50" t="s">
        <v>73</v>
      </c>
      <c r="B23" s="99">
        <v>3143</v>
      </c>
      <c r="C23" s="52">
        <v>5429</v>
      </c>
      <c r="D23" s="52">
        <v>6295</v>
      </c>
      <c r="E23" s="52">
        <v>6295</v>
      </c>
      <c r="F23" s="52">
        <v>1574</v>
      </c>
      <c r="G23" s="52">
        <v>1574</v>
      </c>
      <c r="H23" s="52">
        <v>1574</v>
      </c>
      <c r="I23" s="52">
        <v>1573</v>
      </c>
    </row>
    <row r="24" spans="1:9" s="75" customFormat="1" ht="14.25" customHeight="1">
      <c r="A24" s="50" t="s">
        <v>98</v>
      </c>
      <c r="B24" s="99">
        <v>3144</v>
      </c>
      <c r="C24" s="54">
        <v>34</v>
      </c>
      <c r="D24" s="54">
        <v>18</v>
      </c>
      <c r="E24" s="54">
        <f>E25</f>
        <v>18</v>
      </c>
      <c r="F24" s="52">
        <f>F25</f>
        <v>4</v>
      </c>
      <c r="G24" s="52">
        <f>G25</f>
        <v>5</v>
      </c>
      <c r="H24" s="52">
        <f>H25</f>
        <v>5</v>
      </c>
      <c r="I24" s="52">
        <f>I25</f>
        <v>4</v>
      </c>
    </row>
    <row r="25" spans="1:9" s="75" customFormat="1" ht="21.75" customHeight="1">
      <c r="A25" s="50" t="s">
        <v>149</v>
      </c>
      <c r="B25" s="99" t="s">
        <v>160</v>
      </c>
      <c r="C25" s="52">
        <v>34</v>
      </c>
      <c r="D25" s="52">
        <v>18</v>
      </c>
      <c r="E25" s="52">
        <v>18</v>
      </c>
      <c r="F25" s="52">
        <v>4</v>
      </c>
      <c r="G25" s="52">
        <v>5</v>
      </c>
      <c r="H25" s="52">
        <v>5</v>
      </c>
      <c r="I25" s="52">
        <v>4</v>
      </c>
    </row>
    <row r="26" spans="1:9" s="75" customFormat="1" ht="11.25">
      <c r="A26" s="50" t="s">
        <v>99</v>
      </c>
      <c r="B26" s="99">
        <v>3150</v>
      </c>
      <c r="C26" s="52"/>
      <c r="D26" s="52"/>
      <c r="E26" s="52"/>
      <c r="F26" s="52"/>
      <c r="G26" s="52"/>
      <c r="H26" s="52"/>
      <c r="I26" s="52"/>
    </row>
    <row r="27" spans="1:9" s="75" customFormat="1" ht="11.25">
      <c r="A27" s="50" t="s">
        <v>100</v>
      </c>
      <c r="B27" s="51">
        <v>3160</v>
      </c>
      <c r="C27" s="52"/>
      <c r="D27" s="52"/>
      <c r="E27" s="52"/>
      <c r="F27" s="52"/>
      <c r="G27" s="52"/>
      <c r="H27" s="52"/>
      <c r="I27" s="52"/>
    </row>
    <row r="28" spans="1:9" s="75" customFormat="1" ht="11.25">
      <c r="A28" s="50" t="s">
        <v>18</v>
      </c>
      <c r="B28" s="51">
        <v>3170</v>
      </c>
      <c r="C28" s="54">
        <v>6928</v>
      </c>
      <c r="D28" s="54">
        <v>8221</v>
      </c>
      <c r="E28" s="54">
        <f>E30+E31+E29</f>
        <v>8221</v>
      </c>
      <c r="F28" s="54">
        <f>F30+F31+F29</f>
        <v>2054.7</v>
      </c>
      <c r="G28" s="54">
        <f>G30+G31+G29</f>
        <v>2055.8</v>
      </c>
      <c r="H28" s="54">
        <f>H30+H31+H29</f>
        <v>2055.7</v>
      </c>
      <c r="I28" s="54">
        <f>I30+I31+I29</f>
        <v>2054.8</v>
      </c>
    </row>
    <row r="29" spans="1:9" s="75" customFormat="1" ht="11.25">
      <c r="A29" s="50" t="s">
        <v>232</v>
      </c>
      <c r="B29" s="51"/>
      <c r="C29" s="52"/>
      <c r="D29" s="52">
        <v>3</v>
      </c>
      <c r="E29" s="54">
        <v>3</v>
      </c>
      <c r="F29" s="117">
        <v>0.7</v>
      </c>
      <c r="G29" s="117">
        <v>0.8</v>
      </c>
      <c r="H29" s="117">
        <v>0.7</v>
      </c>
      <c r="I29" s="117">
        <v>0.8</v>
      </c>
    </row>
    <row r="30" spans="1:9" s="75" customFormat="1" ht="11.25">
      <c r="A30" s="50" t="s">
        <v>224</v>
      </c>
      <c r="B30" s="51"/>
      <c r="C30" s="52">
        <v>6475</v>
      </c>
      <c r="D30" s="52">
        <v>7693</v>
      </c>
      <c r="E30" s="52">
        <f>'І Фін результат 2024'!E107</f>
        <v>7693</v>
      </c>
      <c r="F30" s="52">
        <f>'І Фін результат 2024'!F107</f>
        <v>1923</v>
      </c>
      <c r="G30" s="52">
        <f>'І Фін результат 2024'!G107</f>
        <v>1924</v>
      </c>
      <c r="H30" s="52">
        <f>'І Фін результат 2024'!H107</f>
        <v>1924</v>
      </c>
      <c r="I30" s="52">
        <f>'І Фін результат 2024'!I107</f>
        <v>1922</v>
      </c>
    </row>
    <row r="31" spans="1:9" s="75" customFormat="1" ht="11.25">
      <c r="A31" s="50" t="s">
        <v>225</v>
      </c>
      <c r="B31" s="51"/>
      <c r="C31" s="52">
        <v>453</v>
      </c>
      <c r="D31" s="52">
        <v>525</v>
      </c>
      <c r="E31" s="52">
        <v>525</v>
      </c>
      <c r="F31" s="52">
        <v>131</v>
      </c>
      <c r="G31" s="52">
        <v>131</v>
      </c>
      <c r="H31" s="52">
        <v>131</v>
      </c>
      <c r="I31" s="52">
        <v>132</v>
      </c>
    </row>
    <row r="32" spans="1:9" s="75" customFormat="1" ht="11.25">
      <c r="A32" s="97" t="s">
        <v>101</v>
      </c>
      <c r="B32" s="53">
        <v>3195</v>
      </c>
      <c r="C32" s="54">
        <v>-104</v>
      </c>
      <c r="D32" s="54"/>
      <c r="E32" s="54"/>
      <c r="F32" s="54"/>
      <c r="G32" s="54"/>
      <c r="H32" s="54"/>
      <c r="I32" s="54"/>
    </row>
    <row r="33" spans="1:9" s="75" customFormat="1" ht="12.75" customHeight="1">
      <c r="A33" s="146" t="s">
        <v>102</v>
      </c>
      <c r="B33" s="147"/>
      <c r="C33" s="147"/>
      <c r="D33" s="147"/>
      <c r="E33" s="147"/>
      <c r="F33" s="147"/>
      <c r="G33" s="147"/>
      <c r="H33" s="147"/>
      <c r="I33" s="148"/>
    </row>
    <row r="34" spans="1:9" s="75" customFormat="1" ht="22.5" customHeight="1">
      <c r="A34" s="71" t="s">
        <v>103</v>
      </c>
      <c r="B34" s="72">
        <v>3200</v>
      </c>
      <c r="C34" s="54"/>
      <c r="D34" s="54"/>
      <c r="E34" s="54"/>
      <c r="F34" s="54"/>
      <c r="G34" s="54"/>
      <c r="H34" s="54"/>
      <c r="I34" s="54"/>
    </row>
    <row r="35" spans="1:9" s="75" customFormat="1" ht="13.5" customHeight="1">
      <c r="A35" s="50" t="s">
        <v>104</v>
      </c>
      <c r="B35" s="99">
        <v>3210</v>
      </c>
      <c r="C35" s="52"/>
      <c r="D35" s="52"/>
      <c r="E35" s="52"/>
      <c r="F35" s="52"/>
      <c r="G35" s="52"/>
      <c r="H35" s="52"/>
      <c r="I35" s="52"/>
    </row>
    <row r="36" spans="1:9" s="75" customFormat="1" ht="14.25" customHeight="1">
      <c r="A36" s="50" t="s">
        <v>105</v>
      </c>
      <c r="B36" s="51">
        <v>3220</v>
      </c>
      <c r="C36" s="52"/>
      <c r="D36" s="52"/>
      <c r="E36" s="52"/>
      <c r="F36" s="52"/>
      <c r="G36" s="52"/>
      <c r="H36" s="52"/>
      <c r="I36" s="52"/>
    </row>
    <row r="37" spans="1:9" s="75" customFormat="1" ht="13.5" customHeight="1">
      <c r="A37" s="50" t="s">
        <v>215</v>
      </c>
      <c r="B37" s="51">
        <v>3230</v>
      </c>
      <c r="C37" s="52"/>
      <c r="D37" s="52"/>
      <c r="E37" s="52"/>
      <c r="F37" s="52"/>
      <c r="G37" s="52"/>
      <c r="H37" s="52"/>
      <c r="I37" s="52"/>
    </row>
    <row r="38" spans="1:9" s="75" customFormat="1" ht="21">
      <c r="A38" s="97" t="s">
        <v>106</v>
      </c>
      <c r="B38" s="53">
        <v>3255</v>
      </c>
      <c r="C38" s="54"/>
      <c r="D38" s="54"/>
      <c r="E38" s="54"/>
      <c r="F38" s="54"/>
      <c r="G38" s="54"/>
      <c r="H38" s="54"/>
      <c r="I38" s="54"/>
    </row>
    <row r="39" spans="1:9" s="75" customFormat="1" ht="24" customHeight="1">
      <c r="A39" s="50" t="s">
        <v>216</v>
      </c>
      <c r="B39" s="51">
        <v>3260</v>
      </c>
      <c r="C39" s="52"/>
      <c r="D39" s="52"/>
      <c r="E39" s="52"/>
      <c r="F39" s="52"/>
      <c r="G39" s="52"/>
      <c r="H39" s="52"/>
      <c r="I39" s="52"/>
    </row>
    <row r="40" spans="1:9" s="75" customFormat="1" ht="11.25">
      <c r="A40" s="50" t="s">
        <v>217</v>
      </c>
      <c r="B40" s="51">
        <v>3265</v>
      </c>
      <c r="C40" s="52"/>
      <c r="D40" s="52"/>
      <c r="E40" s="52"/>
      <c r="F40" s="52"/>
      <c r="G40" s="52"/>
      <c r="H40" s="52"/>
      <c r="I40" s="52"/>
    </row>
    <row r="41" spans="1:9" s="75" customFormat="1" ht="21">
      <c r="A41" s="50" t="s">
        <v>218</v>
      </c>
      <c r="B41" s="51">
        <v>3270</v>
      </c>
      <c r="C41" s="52"/>
      <c r="D41" s="52"/>
      <c r="E41" s="52"/>
      <c r="F41" s="52"/>
      <c r="G41" s="52"/>
      <c r="H41" s="52"/>
      <c r="I41" s="52"/>
    </row>
    <row r="42" spans="1:9" s="75" customFormat="1" ht="11.25">
      <c r="A42" s="50" t="s">
        <v>18</v>
      </c>
      <c r="B42" s="51">
        <v>3280</v>
      </c>
      <c r="C42" s="52"/>
      <c r="D42" s="52"/>
      <c r="E42" s="52"/>
      <c r="F42" s="52"/>
      <c r="G42" s="52"/>
      <c r="H42" s="52"/>
      <c r="I42" s="52"/>
    </row>
    <row r="43" spans="1:9" s="75" customFormat="1" ht="11.25">
      <c r="A43" s="73" t="s">
        <v>107</v>
      </c>
      <c r="B43" s="74">
        <v>3295</v>
      </c>
      <c r="C43" s="54"/>
      <c r="D43" s="54"/>
      <c r="E43" s="54"/>
      <c r="F43" s="54"/>
      <c r="G43" s="54"/>
      <c r="H43" s="54"/>
      <c r="I43" s="54"/>
    </row>
    <row r="44" spans="1:9" s="75" customFormat="1" ht="11.25">
      <c r="A44" s="97" t="s">
        <v>108</v>
      </c>
      <c r="B44" s="53">
        <v>3400</v>
      </c>
      <c r="C44" s="54">
        <v>-104</v>
      </c>
      <c r="D44" s="54">
        <f>D8-D16</f>
        <v>14</v>
      </c>
      <c r="E44" s="54">
        <f>E8-E16</f>
        <v>14</v>
      </c>
      <c r="F44" s="54"/>
      <c r="G44" s="54"/>
      <c r="H44" s="54"/>
      <c r="I44" s="54"/>
    </row>
    <row r="45" spans="1:9" s="75" customFormat="1" ht="12" customHeight="1">
      <c r="A45" s="50" t="s">
        <v>109</v>
      </c>
      <c r="B45" s="51">
        <v>3405</v>
      </c>
      <c r="C45" s="52">
        <v>178</v>
      </c>
      <c r="D45" s="52">
        <v>57</v>
      </c>
      <c r="E45" s="52">
        <v>57</v>
      </c>
      <c r="F45" s="52"/>
      <c r="G45" s="52"/>
      <c r="H45" s="52"/>
      <c r="I45" s="52"/>
    </row>
    <row r="46" spans="1:9" s="75" customFormat="1" ht="12.75" customHeight="1">
      <c r="A46" s="50" t="s">
        <v>110</v>
      </c>
      <c r="B46" s="51">
        <v>3415</v>
      </c>
      <c r="C46" s="52">
        <v>74</v>
      </c>
      <c r="D46" s="52">
        <f>D44+D45</f>
        <v>71</v>
      </c>
      <c r="E46" s="52">
        <f>E44+E45</f>
        <v>71</v>
      </c>
      <c r="F46" s="52"/>
      <c r="G46" s="52"/>
      <c r="H46" s="52"/>
      <c r="I46" s="52"/>
    </row>
    <row r="47" spans="1:9" ht="21" customHeight="1">
      <c r="A47" s="166" t="s">
        <v>228</v>
      </c>
      <c r="B47" s="167"/>
      <c r="C47" s="137"/>
      <c r="D47" s="137"/>
      <c r="E47" s="149" t="s">
        <v>197</v>
      </c>
      <c r="F47" s="136"/>
      <c r="G47" s="136"/>
      <c r="H47" s="136"/>
      <c r="I47" s="136"/>
    </row>
    <row r="48" spans="1:9" ht="14.25">
      <c r="A48" s="34" t="s">
        <v>188</v>
      </c>
      <c r="B48" s="34"/>
      <c r="C48" s="39"/>
      <c r="D48" s="34"/>
      <c r="E48" s="170" t="s">
        <v>198</v>
      </c>
      <c r="F48" s="171"/>
      <c r="G48" s="171"/>
      <c r="H48" s="171"/>
      <c r="I48" s="171"/>
    </row>
  </sheetData>
  <sheetProtection/>
  <mergeCells count="14">
    <mergeCell ref="E47:I47"/>
    <mergeCell ref="E48:I48"/>
    <mergeCell ref="G1:I1"/>
    <mergeCell ref="C47:D47"/>
    <mergeCell ref="A47:B47"/>
    <mergeCell ref="A2:I2"/>
    <mergeCell ref="D4:D5"/>
    <mergeCell ref="F4:I4"/>
    <mergeCell ref="A4:A5"/>
    <mergeCell ref="B4:B5"/>
    <mergeCell ref="E4:E5"/>
    <mergeCell ref="C4:C5"/>
    <mergeCell ref="A7:I7"/>
    <mergeCell ref="A33:I33"/>
  </mergeCells>
  <printOptions/>
  <pageMargins left="1.1811023622047243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21"/>
  <sheetViews>
    <sheetView zoomScale="120" zoomScaleNormal="120" zoomScalePageLayoutView="0" workbookViewId="0" topLeftCell="A1">
      <selection activeCell="A2" sqref="A2:I2"/>
    </sheetView>
  </sheetViews>
  <sheetFormatPr defaultColWidth="9.140625" defaultRowHeight="12.75"/>
  <cols>
    <col min="1" max="1" width="28.421875" style="108" customWidth="1"/>
    <col min="2" max="2" width="5.57421875" style="108" customWidth="1"/>
    <col min="3" max="4" width="5.7109375" style="108" customWidth="1"/>
    <col min="5" max="5" width="6.28125" style="108" customWidth="1"/>
    <col min="6" max="6" width="6.57421875" style="108" customWidth="1"/>
    <col min="7" max="7" width="7.8515625" style="108" customWidth="1"/>
    <col min="8" max="9" width="6.57421875" style="108" customWidth="1"/>
    <col min="10" max="16384" width="9.140625" style="108" customWidth="1"/>
  </cols>
  <sheetData>
    <row r="1" spans="1:9" ht="14.25">
      <c r="A1" s="34"/>
      <c r="B1" s="34"/>
      <c r="C1" s="34"/>
      <c r="D1" s="34"/>
      <c r="E1" s="34"/>
      <c r="F1" s="34"/>
      <c r="G1" s="175" t="s">
        <v>151</v>
      </c>
      <c r="H1" s="175"/>
      <c r="I1" s="175"/>
    </row>
    <row r="2" spans="1:9" ht="14.25">
      <c r="A2" s="178" t="s">
        <v>113</v>
      </c>
      <c r="B2" s="178"/>
      <c r="C2" s="178"/>
      <c r="D2" s="178"/>
      <c r="E2" s="178"/>
      <c r="F2" s="178"/>
      <c r="G2" s="178"/>
      <c r="H2" s="178"/>
      <c r="I2" s="178"/>
    </row>
    <row r="3" spans="1:9" ht="14.25">
      <c r="A3" s="98"/>
      <c r="B3" s="98"/>
      <c r="C3" s="98"/>
      <c r="D3" s="98"/>
      <c r="E3" s="98"/>
      <c r="F3" s="98"/>
      <c r="G3" s="98"/>
      <c r="H3" s="98"/>
      <c r="I3" s="98"/>
    </row>
    <row r="4" spans="1:9" ht="64.5" customHeight="1">
      <c r="A4" s="99" t="s">
        <v>1</v>
      </c>
      <c r="B4" s="100" t="s">
        <v>2</v>
      </c>
      <c r="C4" s="100" t="s">
        <v>246</v>
      </c>
      <c r="D4" s="100" t="s">
        <v>239</v>
      </c>
      <c r="E4" s="100" t="s">
        <v>240</v>
      </c>
      <c r="F4" s="141" t="s">
        <v>3</v>
      </c>
      <c r="G4" s="142"/>
      <c r="H4" s="142"/>
      <c r="I4" s="179"/>
    </row>
    <row r="5" spans="1:9" ht="14.25">
      <c r="A5" s="99"/>
      <c r="B5" s="100"/>
      <c r="C5" s="100"/>
      <c r="D5" s="100"/>
      <c r="E5" s="100"/>
      <c r="F5" s="104" t="s">
        <v>4</v>
      </c>
      <c r="G5" s="104" t="s">
        <v>5</v>
      </c>
      <c r="H5" s="104" t="s">
        <v>6</v>
      </c>
      <c r="I5" s="104" t="s">
        <v>7</v>
      </c>
    </row>
    <row r="6" spans="1:9" s="114" customFormat="1" ht="12">
      <c r="A6" s="99">
        <v>1</v>
      </c>
      <c r="B6" s="99">
        <v>2</v>
      </c>
      <c r="C6" s="99">
        <v>3</v>
      </c>
      <c r="D6" s="99">
        <v>4</v>
      </c>
      <c r="E6" s="99">
        <v>5</v>
      </c>
      <c r="F6" s="99">
        <v>6</v>
      </c>
      <c r="G6" s="99">
        <v>7</v>
      </c>
      <c r="H6" s="99">
        <v>8</v>
      </c>
      <c r="I6" s="99">
        <v>9</v>
      </c>
    </row>
    <row r="7" spans="1:10" ht="21">
      <c r="A7" s="97" t="s">
        <v>114</v>
      </c>
      <c r="B7" s="81">
        <v>4000</v>
      </c>
      <c r="C7" s="127">
        <f>C9+C10</f>
        <v>1894</v>
      </c>
      <c r="D7" s="69">
        <v>15440</v>
      </c>
      <c r="E7" s="131">
        <f>E8+E12</f>
        <v>15440</v>
      </c>
      <c r="F7" s="131"/>
      <c r="G7" s="131">
        <f>G8</f>
        <v>15113</v>
      </c>
      <c r="H7" s="132">
        <f>H12</f>
        <v>327</v>
      </c>
      <c r="I7" s="69" t="str">
        <f>I9</f>
        <v>-</v>
      </c>
      <c r="J7" s="110"/>
    </row>
    <row r="8" spans="1:10" ht="42">
      <c r="A8" s="50" t="s">
        <v>241</v>
      </c>
      <c r="B8" s="82" t="s">
        <v>115</v>
      </c>
      <c r="C8" s="128"/>
      <c r="D8" s="55">
        <v>15113</v>
      </c>
      <c r="E8" s="132">
        <v>15113</v>
      </c>
      <c r="F8" s="132"/>
      <c r="G8" s="132">
        <v>15113</v>
      </c>
      <c r="H8" s="132" t="s">
        <v>172</v>
      </c>
      <c r="I8" s="55" t="s">
        <v>172</v>
      </c>
      <c r="J8" s="110"/>
    </row>
    <row r="9" spans="1:10" ht="42">
      <c r="A9" s="50" t="s">
        <v>233</v>
      </c>
      <c r="B9" s="81">
        <v>4020</v>
      </c>
      <c r="C9" s="128">
        <v>1835</v>
      </c>
      <c r="D9" s="55" t="s">
        <v>172</v>
      </c>
      <c r="E9" s="132" t="s">
        <v>172</v>
      </c>
      <c r="F9" s="132" t="s">
        <v>172</v>
      </c>
      <c r="G9" s="132" t="s">
        <v>172</v>
      </c>
      <c r="H9" s="132"/>
      <c r="I9" s="55" t="s">
        <v>172</v>
      </c>
      <c r="J9" s="110"/>
    </row>
    <row r="10" spans="1:10" ht="21">
      <c r="A10" s="50" t="s">
        <v>116</v>
      </c>
      <c r="B10" s="82">
        <v>4030</v>
      </c>
      <c r="C10" s="128">
        <v>59</v>
      </c>
      <c r="D10" s="55" t="s">
        <v>172</v>
      </c>
      <c r="E10" s="132" t="s">
        <v>172</v>
      </c>
      <c r="F10" s="132" t="s">
        <v>172</v>
      </c>
      <c r="G10" s="132" t="s">
        <v>172</v>
      </c>
      <c r="H10" s="132" t="s">
        <v>172</v>
      </c>
      <c r="I10" s="55" t="s">
        <v>172</v>
      </c>
      <c r="J10" s="110"/>
    </row>
    <row r="11" spans="1:10" ht="14.25">
      <c r="A11" s="50" t="s">
        <v>117</v>
      </c>
      <c r="B11" s="81">
        <v>4040</v>
      </c>
      <c r="C11" s="55" t="s">
        <v>172</v>
      </c>
      <c r="D11" s="55"/>
      <c r="E11" s="132"/>
      <c r="F11" s="132" t="s">
        <v>172</v>
      </c>
      <c r="G11" s="132" t="s">
        <v>172</v>
      </c>
      <c r="H11" s="132" t="s">
        <v>172</v>
      </c>
      <c r="I11" s="55" t="s">
        <v>172</v>
      </c>
      <c r="J11" s="110"/>
    </row>
    <row r="12" spans="1:10" ht="31.5">
      <c r="A12" s="50" t="s">
        <v>234</v>
      </c>
      <c r="B12" s="82">
        <v>4050</v>
      </c>
      <c r="C12" s="55" t="s">
        <v>172</v>
      </c>
      <c r="D12" s="55">
        <v>327</v>
      </c>
      <c r="E12" s="132">
        <v>327</v>
      </c>
      <c r="F12" s="132" t="s">
        <v>172</v>
      </c>
      <c r="G12" s="132" t="s">
        <v>172</v>
      </c>
      <c r="H12" s="132">
        <v>327</v>
      </c>
      <c r="I12" s="55" t="s">
        <v>172</v>
      </c>
      <c r="J12" s="110"/>
    </row>
    <row r="13" spans="1:9" ht="14.25">
      <c r="A13" s="50" t="s">
        <v>118</v>
      </c>
      <c r="B13" s="83">
        <v>4060</v>
      </c>
      <c r="C13" s="128">
        <v>0</v>
      </c>
      <c r="D13" s="55" t="s">
        <v>172</v>
      </c>
      <c r="E13" s="132" t="s">
        <v>172</v>
      </c>
      <c r="F13" s="132" t="s">
        <v>172</v>
      </c>
      <c r="G13" s="132" t="s">
        <v>172</v>
      </c>
      <c r="H13" s="132" t="s">
        <v>172</v>
      </c>
      <c r="I13" s="55" t="s">
        <v>172</v>
      </c>
    </row>
    <row r="14" spans="1:9" ht="14.25">
      <c r="A14" s="34"/>
      <c r="B14" s="34"/>
      <c r="C14" s="38"/>
      <c r="D14" s="34"/>
      <c r="E14" s="34"/>
      <c r="F14" s="34"/>
      <c r="G14" s="34"/>
      <c r="H14" s="34"/>
      <c r="I14" s="34"/>
    </row>
    <row r="15" spans="1:9" ht="14.25">
      <c r="A15" s="34"/>
      <c r="B15" s="34"/>
      <c r="C15" s="34"/>
      <c r="D15" s="34"/>
      <c r="E15" s="34"/>
      <c r="F15" s="34"/>
      <c r="G15" s="34"/>
      <c r="H15" s="34"/>
      <c r="I15" s="34"/>
    </row>
    <row r="16" spans="1:9" ht="14.25">
      <c r="A16" s="34"/>
      <c r="B16" s="34"/>
      <c r="C16" s="34"/>
      <c r="D16" s="34"/>
      <c r="E16" s="34"/>
      <c r="F16" s="34"/>
      <c r="G16" s="34"/>
      <c r="H16" s="34"/>
      <c r="I16" s="34"/>
    </row>
    <row r="17" spans="1:9" ht="14.25">
      <c r="A17" s="166" t="s">
        <v>229</v>
      </c>
      <c r="B17" s="167"/>
      <c r="C17" s="137" t="s">
        <v>112</v>
      </c>
      <c r="D17" s="138"/>
      <c r="E17" s="130"/>
      <c r="F17" s="180" t="s">
        <v>197</v>
      </c>
      <c r="G17" s="181"/>
      <c r="H17" s="181"/>
      <c r="I17" s="181"/>
    </row>
    <row r="18" spans="1:9" ht="14.25">
      <c r="A18" s="101"/>
      <c r="B18" s="98"/>
      <c r="C18" s="139"/>
      <c r="D18" s="139"/>
      <c r="E18" s="105"/>
      <c r="F18" s="46"/>
      <c r="G18" s="140"/>
      <c r="H18" s="140"/>
      <c r="I18" s="140"/>
    </row>
    <row r="19" spans="1:9" ht="14.25">
      <c r="A19" s="34" t="s">
        <v>189</v>
      </c>
      <c r="B19" s="34"/>
      <c r="C19" s="137" t="s">
        <v>112</v>
      </c>
      <c r="D19" s="138"/>
      <c r="E19" s="130"/>
      <c r="F19" s="170" t="s">
        <v>198</v>
      </c>
      <c r="G19" s="171"/>
      <c r="H19" s="171"/>
      <c r="I19" s="171"/>
    </row>
    <row r="20" spans="1:9" ht="14.25">
      <c r="A20" s="94"/>
      <c r="B20" s="94"/>
      <c r="C20" s="94"/>
      <c r="D20" s="94"/>
      <c r="E20" s="94"/>
      <c r="F20" s="94"/>
      <c r="G20" s="94"/>
      <c r="H20" s="94"/>
      <c r="I20" s="94"/>
    </row>
    <row r="21" spans="1:9" ht="15">
      <c r="A21" s="116"/>
      <c r="B21" s="116"/>
      <c r="C21" s="116"/>
      <c r="D21" s="116"/>
      <c r="E21" s="116"/>
      <c r="F21" s="116"/>
      <c r="G21" s="116"/>
      <c r="H21" s="116"/>
      <c r="I21" s="116"/>
    </row>
  </sheetData>
  <sheetProtection/>
  <mergeCells count="10">
    <mergeCell ref="F19:I19"/>
    <mergeCell ref="C19:D19"/>
    <mergeCell ref="G1:I1"/>
    <mergeCell ref="C17:D17"/>
    <mergeCell ref="C18:D18"/>
    <mergeCell ref="G18:I18"/>
    <mergeCell ref="F4:I4"/>
    <mergeCell ref="A2:I2"/>
    <mergeCell ref="A17:B17"/>
    <mergeCell ref="F17:I17"/>
  </mergeCells>
  <printOptions/>
  <pageMargins left="1.1811023622047243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35.8515625" style="35" customWidth="1"/>
    <col min="2" max="2" width="7.421875" style="35" customWidth="1"/>
    <col min="3" max="3" width="9.57421875" style="35" customWidth="1"/>
    <col min="4" max="4" width="10.57421875" style="35" customWidth="1"/>
    <col min="5" max="5" width="11.00390625" style="33" customWidth="1"/>
    <col min="6" max="16384" width="9.140625" style="35" customWidth="1"/>
  </cols>
  <sheetData>
    <row r="1" spans="1:4" ht="12.75">
      <c r="A1" s="105"/>
      <c r="B1" s="105"/>
      <c r="C1" s="105" t="s">
        <v>152</v>
      </c>
      <c r="D1" s="33"/>
    </row>
    <row r="2" spans="1:4" ht="12.75">
      <c r="A2" s="178" t="s">
        <v>205</v>
      </c>
      <c r="B2" s="178"/>
      <c r="C2" s="178"/>
      <c r="D2" s="33"/>
    </row>
    <row r="3" spans="1:4" ht="12.75">
      <c r="A3" s="84"/>
      <c r="B3" s="84"/>
      <c r="C3" s="84"/>
      <c r="D3" s="49"/>
    </row>
    <row r="4" spans="1:5" ht="68.25" customHeight="1">
      <c r="A4" s="85" t="s">
        <v>1</v>
      </c>
      <c r="B4" s="85"/>
      <c r="C4" s="86" t="s">
        <v>246</v>
      </c>
      <c r="D4" s="100" t="s">
        <v>239</v>
      </c>
      <c r="E4" s="100" t="s">
        <v>240</v>
      </c>
    </row>
    <row r="5" spans="1:5" ht="12.75">
      <c r="A5" s="85">
        <v>1</v>
      </c>
      <c r="B5" s="85">
        <v>2</v>
      </c>
      <c r="C5" s="86">
        <v>3</v>
      </c>
      <c r="D5" s="100">
        <v>4</v>
      </c>
      <c r="E5" s="100">
        <v>5</v>
      </c>
    </row>
    <row r="6" spans="1:5" ht="75" customHeight="1">
      <c r="A6" s="87" t="s">
        <v>206</v>
      </c>
      <c r="B6" s="87">
        <v>5010</v>
      </c>
      <c r="C6" s="88">
        <f>C7+C8+C9</f>
        <v>182</v>
      </c>
      <c r="D6" s="88">
        <v>188</v>
      </c>
      <c r="E6" s="88">
        <v>188</v>
      </c>
    </row>
    <row r="7" spans="1:5" ht="15" customHeight="1">
      <c r="A7" s="89" t="s">
        <v>119</v>
      </c>
      <c r="B7" s="89">
        <v>5011</v>
      </c>
      <c r="C7" s="90">
        <v>1</v>
      </c>
      <c r="D7" s="90">
        <v>1</v>
      </c>
      <c r="E7" s="90">
        <v>1</v>
      </c>
    </row>
    <row r="8" spans="1:5" ht="30" customHeight="1">
      <c r="A8" s="89" t="s">
        <v>120</v>
      </c>
      <c r="B8" s="89">
        <v>5012</v>
      </c>
      <c r="C8" s="90">
        <v>14</v>
      </c>
      <c r="D8" s="90">
        <v>14</v>
      </c>
      <c r="E8" s="90">
        <v>14</v>
      </c>
    </row>
    <row r="9" spans="1:5" ht="15" customHeight="1">
      <c r="A9" s="89" t="s">
        <v>121</v>
      </c>
      <c r="B9" s="89">
        <v>5013</v>
      </c>
      <c r="C9" s="90">
        <v>167</v>
      </c>
      <c r="D9" s="90">
        <v>173</v>
      </c>
      <c r="E9" s="90">
        <f>E6-E7-E8</f>
        <v>173</v>
      </c>
    </row>
    <row r="10" spans="1:5" ht="29.25" customHeight="1">
      <c r="A10" s="87" t="s">
        <v>122</v>
      </c>
      <c r="B10" s="87">
        <v>5020</v>
      </c>
      <c r="C10" s="88">
        <f>C11+C12+C13</f>
        <v>29976</v>
      </c>
      <c r="D10" s="88">
        <v>34969</v>
      </c>
      <c r="E10" s="88">
        <f>E11+E12+E13</f>
        <v>34969</v>
      </c>
    </row>
    <row r="11" spans="1:5" ht="15" customHeight="1">
      <c r="A11" s="89" t="s">
        <v>119</v>
      </c>
      <c r="B11" s="89">
        <v>5021</v>
      </c>
      <c r="C11" s="90">
        <v>934</v>
      </c>
      <c r="D11" s="90">
        <v>918</v>
      </c>
      <c r="E11" s="135">
        <f>585+333</f>
        <v>918</v>
      </c>
    </row>
    <row r="12" spans="1:5" ht="30" customHeight="1">
      <c r="A12" s="89" t="s">
        <v>120</v>
      </c>
      <c r="B12" s="89">
        <v>5022</v>
      </c>
      <c r="C12" s="90">
        <v>3485</v>
      </c>
      <c r="D12" s="90">
        <v>4224</v>
      </c>
      <c r="E12" s="135">
        <f>3817+740-333</f>
        <v>4224</v>
      </c>
    </row>
    <row r="13" spans="1:5" ht="15" customHeight="1">
      <c r="A13" s="89" t="s">
        <v>121</v>
      </c>
      <c r="B13" s="89">
        <v>5023</v>
      </c>
      <c r="C13" s="90">
        <v>25557</v>
      </c>
      <c r="D13" s="90">
        <v>29827</v>
      </c>
      <c r="E13" s="90">
        <f>25065+4762</f>
        <v>29827</v>
      </c>
    </row>
    <row r="14" spans="1:5" ht="45" customHeight="1">
      <c r="A14" s="87" t="s">
        <v>150</v>
      </c>
      <c r="B14" s="87">
        <v>5030</v>
      </c>
      <c r="C14" s="88">
        <f>C10/C6/12*1000</f>
        <v>13725.274725274725</v>
      </c>
      <c r="D14" s="88">
        <v>15500.443262411347</v>
      </c>
      <c r="E14" s="88">
        <f>E10/E6/12*1000</f>
        <v>15500.443262411347</v>
      </c>
    </row>
    <row r="15" spans="1:5" ht="15" customHeight="1">
      <c r="A15" s="89" t="s">
        <v>119</v>
      </c>
      <c r="B15" s="89">
        <v>5031</v>
      </c>
      <c r="C15" s="107">
        <v>77833</v>
      </c>
      <c r="D15" s="90">
        <v>76500</v>
      </c>
      <c r="E15" s="90">
        <f>E11/E7/12*1000</f>
        <v>76500</v>
      </c>
    </row>
    <row r="16" spans="1:5" ht="30" customHeight="1">
      <c r="A16" s="89" t="s">
        <v>120</v>
      </c>
      <c r="B16" s="89">
        <v>5032</v>
      </c>
      <c r="C16" s="107">
        <v>20744</v>
      </c>
      <c r="D16" s="90">
        <v>25142.85714285714</v>
      </c>
      <c r="E16" s="90">
        <f>E12/E8/12*1000</f>
        <v>25142.85714285714</v>
      </c>
    </row>
    <row r="17" spans="1:5" ht="15" customHeight="1">
      <c r="A17" s="89" t="s">
        <v>121</v>
      </c>
      <c r="B17" s="89">
        <v>5033</v>
      </c>
      <c r="C17" s="107">
        <v>12753</v>
      </c>
      <c r="D17" s="90">
        <v>14367.533718689787</v>
      </c>
      <c r="E17" s="90">
        <f>E13/E9/12*1000</f>
        <v>14367.533718689787</v>
      </c>
    </row>
    <row r="18" spans="1:5" ht="30" customHeight="1">
      <c r="A18" s="87" t="s">
        <v>123</v>
      </c>
      <c r="B18" s="87">
        <v>5040</v>
      </c>
      <c r="C18" s="88">
        <f>C19+C20+C21</f>
        <v>36445</v>
      </c>
      <c r="D18" s="88">
        <v>42662.18</v>
      </c>
      <c r="E18" s="88">
        <f>E19+E20+E21</f>
        <v>42662.18</v>
      </c>
    </row>
    <row r="19" spans="1:5" ht="15" customHeight="1">
      <c r="A19" s="89" t="s">
        <v>119</v>
      </c>
      <c r="B19" s="89">
        <v>5041</v>
      </c>
      <c r="C19" s="90">
        <v>1129</v>
      </c>
      <c r="D19" s="90">
        <v>1119.96</v>
      </c>
      <c r="E19" s="90">
        <f>E11*1.22</f>
        <v>1119.96</v>
      </c>
    </row>
    <row r="20" spans="1:5" ht="30" customHeight="1">
      <c r="A20" s="89" t="s">
        <v>120</v>
      </c>
      <c r="B20" s="89">
        <v>5042</v>
      </c>
      <c r="C20" s="90">
        <v>4252</v>
      </c>
      <c r="D20" s="90">
        <v>5153.28</v>
      </c>
      <c r="E20" s="90">
        <f>E12*1.22</f>
        <v>5153.28</v>
      </c>
    </row>
    <row r="21" spans="1:5" ht="15" customHeight="1">
      <c r="A21" s="89" t="s">
        <v>121</v>
      </c>
      <c r="B21" s="89">
        <v>5043</v>
      </c>
      <c r="C21" s="107">
        <v>31064</v>
      </c>
      <c r="D21" s="90">
        <v>36388.94</v>
      </c>
      <c r="E21" s="90">
        <f>E13*1.22</f>
        <v>36388.94</v>
      </c>
    </row>
    <row r="22" spans="1:5" ht="45" customHeight="1">
      <c r="A22" s="87" t="s">
        <v>124</v>
      </c>
      <c r="B22" s="87">
        <v>5050</v>
      </c>
      <c r="C22" s="91">
        <v>16687.1</v>
      </c>
      <c r="D22" s="91">
        <v>18910.540780141844</v>
      </c>
      <c r="E22" s="91">
        <f>E18/12/188*1000</f>
        <v>18910.540780141844</v>
      </c>
    </row>
    <row r="23" spans="1:5" ht="15" customHeight="1">
      <c r="A23" s="89" t="s">
        <v>119</v>
      </c>
      <c r="B23" s="89">
        <v>5051</v>
      </c>
      <c r="C23" s="90">
        <v>94123</v>
      </c>
      <c r="D23" s="90">
        <v>93330</v>
      </c>
      <c r="E23" s="90">
        <f>E19/12*1000</f>
        <v>93330</v>
      </c>
    </row>
    <row r="24" spans="1:5" ht="30" customHeight="1">
      <c r="A24" s="89" t="s">
        <v>120</v>
      </c>
      <c r="B24" s="89">
        <v>5052</v>
      </c>
      <c r="C24" s="90">
        <v>25308</v>
      </c>
      <c r="D24" s="90">
        <v>30674.285714285714</v>
      </c>
      <c r="E24" s="90">
        <f>E20/12/E8*1000</f>
        <v>30674.285714285714</v>
      </c>
    </row>
    <row r="25" spans="1:5" ht="23.25" customHeight="1">
      <c r="A25" s="89" t="s">
        <v>121</v>
      </c>
      <c r="B25" s="89">
        <v>5053</v>
      </c>
      <c r="C25" s="90">
        <v>15501</v>
      </c>
      <c r="D25" s="90">
        <v>17528.391136801543</v>
      </c>
      <c r="E25" s="90">
        <f>E21/E9/12*1000</f>
        <v>17528.391136801543</v>
      </c>
    </row>
    <row r="26" spans="1:5" ht="12.75">
      <c r="A26" s="33"/>
      <c r="B26" s="92"/>
      <c r="C26" s="33"/>
      <c r="D26" s="33"/>
      <c r="E26" s="95"/>
    </row>
    <row r="27" spans="1:5" ht="15" customHeight="1">
      <c r="A27" s="133" t="s">
        <v>228</v>
      </c>
      <c r="B27" s="134" t="s">
        <v>112</v>
      </c>
      <c r="C27" s="173" t="s">
        <v>197</v>
      </c>
      <c r="D27" s="182"/>
      <c r="E27" s="182"/>
    </row>
    <row r="28" spans="1:4" ht="12.75">
      <c r="A28" s="101"/>
      <c r="B28" s="105"/>
      <c r="C28" s="106"/>
      <c r="D28" s="106"/>
    </row>
    <row r="29" spans="1:4" ht="12.75">
      <c r="A29" s="34"/>
      <c r="B29" s="34"/>
      <c r="C29" s="34"/>
      <c r="D29" s="33"/>
    </row>
    <row r="30" spans="1:5" ht="12.75">
      <c r="A30" s="34" t="s">
        <v>189</v>
      </c>
      <c r="B30" s="93"/>
      <c r="C30" s="183" t="s">
        <v>198</v>
      </c>
      <c r="D30" s="182"/>
      <c r="E30" s="182"/>
    </row>
  </sheetData>
  <sheetProtection/>
  <mergeCells count="3">
    <mergeCell ref="A2:C2"/>
    <mergeCell ref="C27:E27"/>
    <mergeCell ref="C30:E30"/>
  </mergeCells>
  <printOptions/>
  <pageMargins left="1.1811023622047243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22.8515625" style="33" customWidth="1"/>
    <col min="2" max="2" width="6.421875" style="33" customWidth="1"/>
    <col min="3" max="4" width="9.140625" style="33" customWidth="1"/>
    <col min="5" max="5" width="7.421875" style="33" customWidth="1"/>
    <col min="6" max="6" width="5.8515625" style="33" customWidth="1"/>
    <col min="7" max="7" width="6.421875" style="33" customWidth="1"/>
    <col min="8" max="8" width="8.00390625" style="33" customWidth="1"/>
    <col min="9" max="9" width="6.57421875" style="33" customWidth="1"/>
    <col min="10" max="16384" width="9.140625" style="33" customWidth="1"/>
  </cols>
  <sheetData>
    <row r="2" spans="1:9" ht="15">
      <c r="A2" s="120"/>
      <c r="B2" s="120"/>
      <c r="C2" s="120"/>
      <c r="D2" s="120"/>
      <c r="E2" s="120"/>
      <c r="F2" s="120"/>
      <c r="G2" s="120"/>
      <c r="H2" s="190" t="s">
        <v>207</v>
      </c>
      <c r="I2" s="190"/>
    </row>
    <row r="3" spans="1:9" ht="34.5" customHeight="1">
      <c r="A3" s="191" t="s">
        <v>220</v>
      </c>
      <c r="B3" s="191"/>
      <c r="C3" s="191"/>
      <c r="D3" s="191"/>
      <c r="E3" s="191"/>
      <c r="F3" s="191"/>
      <c r="G3" s="191"/>
      <c r="H3" s="191"/>
      <c r="I3" s="191"/>
    </row>
    <row r="4" spans="1:9" ht="15.75">
      <c r="A4" s="36"/>
      <c r="B4" s="37"/>
      <c r="C4" s="36"/>
      <c r="D4" s="36"/>
      <c r="E4" s="37"/>
      <c r="F4" s="36"/>
      <c r="G4" s="36"/>
      <c r="H4" s="36"/>
      <c r="I4" s="36"/>
    </row>
    <row r="5" spans="1:9" ht="15" customHeight="1">
      <c r="A5" s="161" t="s">
        <v>1</v>
      </c>
      <c r="B5" s="162" t="s">
        <v>2</v>
      </c>
      <c r="C5" s="192" t="s">
        <v>246</v>
      </c>
      <c r="D5" s="194" t="s">
        <v>239</v>
      </c>
      <c r="E5" s="194" t="s">
        <v>240</v>
      </c>
      <c r="F5" s="162" t="s">
        <v>3</v>
      </c>
      <c r="G5" s="162"/>
      <c r="H5" s="162"/>
      <c r="I5" s="162"/>
    </row>
    <row r="6" spans="1:9" ht="39" customHeight="1">
      <c r="A6" s="161"/>
      <c r="B6" s="162"/>
      <c r="C6" s="193"/>
      <c r="D6" s="193"/>
      <c r="E6" s="193"/>
      <c r="F6" s="104" t="s">
        <v>4</v>
      </c>
      <c r="G6" s="104" t="s">
        <v>5</v>
      </c>
      <c r="H6" s="104" t="s">
        <v>6</v>
      </c>
      <c r="I6" s="104" t="s">
        <v>7</v>
      </c>
    </row>
    <row r="7" spans="1:9" ht="12.75">
      <c r="A7" s="99">
        <v>1</v>
      </c>
      <c r="B7" s="100">
        <v>2</v>
      </c>
      <c r="C7" s="100">
        <v>3</v>
      </c>
      <c r="D7" s="100">
        <v>4</v>
      </c>
      <c r="E7" s="100">
        <v>5</v>
      </c>
      <c r="F7" s="100">
        <v>6</v>
      </c>
      <c r="G7" s="100">
        <v>7</v>
      </c>
      <c r="H7" s="100">
        <v>8</v>
      </c>
      <c r="I7" s="100">
        <v>9</v>
      </c>
    </row>
    <row r="8" spans="1:9" ht="12.75">
      <c r="A8" s="184" t="s">
        <v>208</v>
      </c>
      <c r="B8" s="185"/>
      <c r="C8" s="185"/>
      <c r="D8" s="185"/>
      <c r="E8" s="185"/>
      <c r="F8" s="185"/>
      <c r="G8" s="185"/>
      <c r="H8" s="185"/>
      <c r="I8" s="186"/>
    </row>
    <row r="9" spans="1:9" ht="33.75" customHeight="1">
      <c r="A9" s="121" t="s">
        <v>209</v>
      </c>
      <c r="B9" s="122">
        <v>6000</v>
      </c>
      <c r="C9" s="54" t="s">
        <v>172</v>
      </c>
      <c r="D9" s="54" t="s">
        <v>172</v>
      </c>
      <c r="E9" s="54" t="s">
        <v>172</v>
      </c>
      <c r="F9" s="54" t="s">
        <v>172</v>
      </c>
      <c r="G9" s="54" t="s">
        <v>172</v>
      </c>
      <c r="H9" s="54" t="s">
        <v>172</v>
      </c>
      <c r="I9" s="54" t="s">
        <v>172</v>
      </c>
    </row>
    <row r="10" spans="1:9" ht="12.75">
      <c r="A10" s="187" t="s">
        <v>210</v>
      </c>
      <c r="B10" s="188"/>
      <c r="C10" s="188"/>
      <c r="D10" s="188"/>
      <c r="E10" s="188"/>
      <c r="F10" s="188"/>
      <c r="G10" s="188"/>
      <c r="H10" s="188"/>
      <c r="I10" s="189"/>
    </row>
    <row r="11" spans="1:9" ht="43.5" customHeight="1">
      <c r="A11" s="121" t="s">
        <v>238</v>
      </c>
      <c r="B11" s="122">
        <v>6010</v>
      </c>
      <c r="C11" s="54" t="s">
        <v>172</v>
      </c>
      <c r="D11" s="54" t="s">
        <v>172</v>
      </c>
      <c r="E11" s="54" t="s">
        <v>172</v>
      </c>
      <c r="F11" s="54" t="s">
        <v>172</v>
      </c>
      <c r="G11" s="54" t="s">
        <v>172</v>
      </c>
      <c r="H11" s="54" t="s">
        <v>172</v>
      </c>
      <c r="I11" s="54" t="s">
        <v>172</v>
      </c>
    </row>
    <row r="12" spans="1:9" ht="21">
      <c r="A12" s="121" t="s">
        <v>211</v>
      </c>
      <c r="B12" s="123">
        <v>6020</v>
      </c>
      <c r="C12" s="54" t="s">
        <v>172</v>
      </c>
      <c r="D12" s="54" t="s">
        <v>172</v>
      </c>
      <c r="E12" s="54" t="s">
        <v>172</v>
      </c>
      <c r="F12" s="54" t="s">
        <v>172</v>
      </c>
      <c r="G12" s="54" t="s">
        <v>172</v>
      </c>
      <c r="H12" s="54" t="s">
        <v>172</v>
      </c>
      <c r="I12" s="54" t="s">
        <v>172</v>
      </c>
    </row>
    <row r="13" spans="1:9" ht="12.75">
      <c r="A13" s="124" t="s">
        <v>212</v>
      </c>
      <c r="B13" s="124"/>
      <c r="C13" s="124"/>
      <c r="D13" s="124"/>
      <c r="E13" s="124"/>
      <c r="F13" s="124"/>
      <c r="G13" s="124"/>
      <c r="H13" s="124"/>
      <c r="I13" s="124"/>
    </row>
    <row r="14" spans="1:9" ht="15">
      <c r="A14" s="125"/>
      <c r="B14" s="125"/>
      <c r="C14" s="125"/>
      <c r="D14" s="125"/>
      <c r="E14" s="125"/>
      <c r="F14" s="125"/>
      <c r="G14" s="125"/>
      <c r="H14" s="126"/>
      <c r="I14" s="126"/>
    </row>
    <row r="15" spans="1:9" ht="15">
      <c r="A15" s="125"/>
      <c r="B15" s="125"/>
      <c r="C15" s="125"/>
      <c r="D15" s="125"/>
      <c r="E15" s="125"/>
      <c r="F15" s="125"/>
      <c r="G15" s="125"/>
      <c r="H15" s="126"/>
      <c r="I15" s="126"/>
    </row>
    <row r="16" spans="1:9" ht="15">
      <c r="A16" s="125"/>
      <c r="B16" s="125"/>
      <c r="C16" s="125"/>
      <c r="D16" s="125"/>
      <c r="E16" s="125"/>
      <c r="F16" s="125"/>
      <c r="G16" s="125"/>
      <c r="H16" s="126"/>
      <c r="I16" s="126"/>
    </row>
    <row r="17" spans="1:9" ht="12.75">
      <c r="A17" s="166" t="s">
        <v>228</v>
      </c>
      <c r="B17" s="167"/>
      <c r="C17" s="169"/>
      <c r="D17" s="169"/>
      <c r="E17" s="96"/>
      <c r="F17" s="168" t="s">
        <v>197</v>
      </c>
      <c r="G17" s="169"/>
      <c r="H17" s="169"/>
      <c r="I17" s="169"/>
    </row>
    <row r="18" spans="1:9" ht="29.25" customHeight="1">
      <c r="A18" s="34" t="s">
        <v>190</v>
      </c>
      <c r="B18" s="34"/>
      <c r="C18" s="163" t="s">
        <v>85</v>
      </c>
      <c r="D18" s="164"/>
      <c r="E18" s="96"/>
      <c r="F18" s="170" t="s">
        <v>198</v>
      </c>
      <c r="G18" s="171"/>
      <c r="H18" s="171"/>
      <c r="I18" s="171"/>
    </row>
    <row r="19" spans="1:9" ht="12.75">
      <c r="A19" s="34"/>
      <c r="B19" s="34"/>
      <c r="C19" s="34"/>
      <c r="D19" s="34"/>
      <c r="E19" s="34"/>
      <c r="F19" s="34"/>
      <c r="G19" s="34"/>
      <c r="H19" s="34"/>
      <c r="I19" s="34"/>
    </row>
  </sheetData>
  <sheetProtection/>
  <mergeCells count="14">
    <mergeCell ref="H2:I2"/>
    <mergeCell ref="A3:I3"/>
    <mergeCell ref="A5:A6"/>
    <mergeCell ref="B5:B6"/>
    <mergeCell ref="C5:C6"/>
    <mergeCell ref="D5:D6"/>
    <mergeCell ref="E5:E6"/>
    <mergeCell ref="F5:I5"/>
    <mergeCell ref="A8:I8"/>
    <mergeCell ref="A10:I10"/>
    <mergeCell ref="F17:I17"/>
    <mergeCell ref="F18:I18"/>
    <mergeCell ref="C18:D18"/>
    <mergeCell ref="A17:D17"/>
  </mergeCells>
  <printOptions/>
  <pageMargins left="1.1811023622047243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2024-06-27T12:55:51Z</cp:lastPrinted>
  <dcterms:created xsi:type="dcterms:W3CDTF">1996-10-08T23:32:33Z</dcterms:created>
  <dcterms:modified xsi:type="dcterms:W3CDTF">2024-06-27T12:56:40Z</dcterms:modified>
  <cp:category/>
  <cp:version/>
  <cp:contentType/>
  <cp:contentStatus/>
</cp:coreProperties>
</file>